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 activeTab="1"/>
  </bookViews>
  <sheets>
    <sheet name="ДВ,ДЦ,Р" sheetId="1" r:id="rId1"/>
    <sheet name="Командный зачет" sheetId="4" r:id="rId2"/>
  </sheets>
  <calcPr calcId="125725"/>
</workbook>
</file>

<file path=xl/calcChain.xml><?xml version="1.0" encoding="utf-8"?>
<calcChain xmlns="http://schemas.openxmlformats.org/spreadsheetml/2006/main">
  <c r="L57" i="1"/>
  <c r="M57" s="1"/>
  <c r="N57" s="1"/>
  <c r="L56"/>
  <c r="M56" s="1"/>
  <c r="N56" s="1"/>
  <c r="L60"/>
  <c r="M60" s="1"/>
  <c r="N60" s="1"/>
  <c r="L71"/>
  <c r="M71" s="1"/>
  <c r="N71" s="1"/>
  <c r="L59"/>
  <c r="M59" s="1"/>
  <c r="N59" s="1"/>
  <c r="L68"/>
  <c r="M68" s="1"/>
  <c r="N68" s="1"/>
  <c r="M103"/>
  <c r="M100"/>
  <c r="N103"/>
  <c r="N97"/>
  <c r="N108"/>
  <c r="N107"/>
  <c r="N105"/>
  <c r="N106"/>
  <c r="N96"/>
  <c r="N99"/>
  <c r="N94"/>
  <c r="N95"/>
  <c r="N101"/>
  <c r="N98"/>
  <c r="N100"/>
  <c r="M107"/>
  <c r="M108"/>
  <c r="M105"/>
  <c r="M106"/>
  <c r="M94"/>
  <c r="M101"/>
  <c r="M98"/>
  <c r="M95"/>
  <c r="M99"/>
  <c r="M96"/>
  <c r="M97"/>
  <c r="L90"/>
  <c r="M90" s="1"/>
  <c r="N90" s="1"/>
  <c r="L87"/>
  <c r="M87" s="1"/>
  <c r="N87" s="1"/>
  <c r="L86"/>
  <c r="M86" s="1"/>
  <c r="N86" s="1"/>
  <c r="L83"/>
  <c r="M83" s="1"/>
  <c r="N83" s="1"/>
  <c r="L84"/>
  <c r="M84" s="1"/>
  <c r="N84" s="1"/>
  <c r="L43"/>
  <c r="M43" s="1"/>
  <c r="N43" s="1"/>
  <c r="L47"/>
  <c r="M47" s="1"/>
  <c r="N47" s="1"/>
  <c r="L66"/>
  <c r="M66" s="1"/>
  <c r="N66" s="1"/>
  <c r="L64"/>
  <c r="M64" s="1"/>
  <c r="N64" s="1"/>
  <c r="L65"/>
  <c r="M65" s="1"/>
  <c r="N65" s="1"/>
  <c r="L52"/>
  <c r="M52" s="1"/>
  <c r="N52" s="1"/>
  <c r="L54"/>
  <c r="M54" s="1"/>
  <c r="N54" s="1"/>
  <c r="L33"/>
  <c r="M33" s="1"/>
  <c r="N33" s="1"/>
  <c r="L38"/>
  <c r="M38" s="1"/>
  <c r="N38" s="1"/>
  <c r="L37"/>
  <c r="M37" s="1"/>
  <c r="N37" s="1"/>
  <c r="L31"/>
  <c r="M31" s="1"/>
  <c r="N31" s="1"/>
  <c r="L89"/>
  <c r="M89" s="1"/>
  <c r="N89" s="1"/>
  <c r="L91"/>
  <c r="M91" s="1"/>
  <c r="N91" s="1"/>
  <c r="L82"/>
  <c r="M82" s="1"/>
  <c r="N82" s="1"/>
  <c r="L81"/>
  <c r="M81" s="1"/>
  <c r="N81" s="1"/>
  <c r="L78"/>
  <c r="M78" s="1"/>
  <c r="N78" s="1"/>
  <c r="L74"/>
  <c r="M74" s="1"/>
  <c r="N74" s="1"/>
  <c r="L73"/>
  <c r="M73" s="1"/>
  <c r="N73" s="1"/>
  <c r="L70"/>
  <c r="M70" s="1"/>
  <c r="N70" s="1"/>
  <c r="L63"/>
  <c r="M63" s="1"/>
  <c r="N63" s="1"/>
  <c r="L61"/>
  <c r="M61" s="1"/>
  <c r="N61" s="1"/>
  <c r="L51"/>
  <c r="M51" s="1"/>
  <c r="N51" s="1"/>
  <c r="L53"/>
  <c r="M53" s="1"/>
  <c r="N53" s="1"/>
  <c r="L46"/>
  <c r="M46" s="1"/>
  <c r="N46" s="1"/>
  <c r="L49"/>
  <c r="M49" s="1"/>
  <c r="N49" s="1"/>
  <c r="L48"/>
  <c r="M48" s="1"/>
  <c r="N48" s="1"/>
  <c r="L44"/>
  <c r="M44" s="1"/>
  <c r="N44" s="1"/>
  <c r="L41"/>
  <c r="M41" s="1"/>
  <c r="N41" s="1"/>
  <c r="L42"/>
  <c r="M42" s="1"/>
  <c r="N42" s="1"/>
  <c r="L39"/>
  <c r="M39" s="1"/>
  <c r="N39" s="1"/>
  <c r="L36"/>
  <c r="M36" s="1"/>
  <c r="N36" s="1"/>
  <c r="L34"/>
  <c r="M34" s="1"/>
  <c r="N34" s="1"/>
  <c r="L20"/>
  <c r="M20" s="1"/>
  <c r="N20" s="1"/>
  <c r="N117"/>
  <c r="N116"/>
  <c r="N119"/>
  <c r="N120"/>
  <c r="N121"/>
  <c r="N114"/>
  <c r="N113"/>
  <c r="N111"/>
  <c r="N112"/>
  <c r="L30"/>
  <c r="M30" s="1"/>
  <c r="N30" s="1"/>
  <c r="L29"/>
  <c r="M29" s="1"/>
  <c r="N29" s="1"/>
  <c r="L23"/>
  <c r="M23" s="1"/>
  <c r="N23" s="1"/>
  <c r="L26"/>
  <c r="M26" s="1"/>
  <c r="N26" s="1"/>
  <c r="L22"/>
  <c r="M22" s="1"/>
  <c r="N22" s="1"/>
  <c r="L25"/>
  <c r="M25" s="1"/>
  <c r="N25" s="1"/>
  <c r="L27"/>
  <c r="M27" s="1"/>
  <c r="N27" s="1"/>
  <c r="L24"/>
  <c r="M24" s="1"/>
  <c r="N24" s="1"/>
  <c r="L15"/>
  <c r="M15" s="1"/>
  <c r="N15" s="1"/>
  <c r="L14"/>
  <c r="M14" s="1"/>
  <c r="N14" s="1"/>
  <c r="L18"/>
  <c r="M18" s="1"/>
  <c r="N18" s="1"/>
  <c r="L17"/>
  <c r="M17" s="1"/>
  <c r="N17" s="1"/>
  <c r="L16"/>
  <c r="M16" s="1"/>
  <c r="N16" s="1"/>
  <c r="L19"/>
  <c r="M19" s="1"/>
  <c r="N19" s="1"/>
</calcChain>
</file>

<file path=xl/sharedStrings.xml><?xml version="1.0" encoding="utf-8"?>
<sst xmlns="http://schemas.openxmlformats.org/spreadsheetml/2006/main" count="483" uniqueCount="180">
  <si>
    <t>ГЛАВНОЕ УПРАВЛЕНИЕ СПОРТА СМОЛЕНСКОЙ ОБЛАСТИ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</si>
  <si>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</si>
  <si>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</si>
  <si>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</si>
  <si>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г. Смоленск</t>
  </si>
  <si>
    <t>регламент времени 10 минут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</si>
  <si>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</si>
  <si>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</si>
  <si>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</si>
  <si>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</si>
  <si>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</si>
  <si>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</si>
  <si>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</si>
  <si>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</si>
  <si>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</si>
  <si>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Ком. очки</t>
  </si>
  <si>
    <t>Вып. разряд</t>
  </si>
  <si>
    <t>ФИО тренера(тренеров)</t>
  </si>
  <si>
    <t>Сумма</t>
  </si>
  <si>
    <t>Очки</t>
  </si>
  <si>
    <t>Длинный цикл</t>
  </si>
  <si>
    <t xml:space="preserve">     ДВОЕБОРЬЕ </t>
  </si>
  <si>
    <t>Вес гирь</t>
  </si>
  <si>
    <t>Рославль</t>
  </si>
  <si>
    <t>ВА ВПВО</t>
  </si>
  <si>
    <t>СДЮСШОР № 1</t>
  </si>
  <si>
    <t>Ст.судья:     Михалев А.М., 1 кат.</t>
  </si>
  <si>
    <t>Весовая категория до 48 кг. Мл. юноши</t>
  </si>
  <si>
    <t>Весовая категория до 53 кг. Мл. юноши</t>
  </si>
  <si>
    <t>Весовая категория до 58 кг. Мл. юноши</t>
  </si>
  <si>
    <t>Весовая категория до 58 кг. Ст. юноши</t>
  </si>
  <si>
    <t>Весовая категория до 63 кг. Мл. юноши</t>
  </si>
  <si>
    <t>Весовая категория до 63 кг. Ст. юноши</t>
  </si>
  <si>
    <t>Весовая категория до 68 кг. Мл. юноши</t>
  </si>
  <si>
    <t>Весовая категория до 68 кг. Ст. юноши</t>
  </si>
  <si>
    <t>Весовая категория до 73 кг. Мл. юноши</t>
  </si>
  <si>
    <t>Весовая категория до 73 кг. Ст. юноши</t>
  </si>
  <si>
    <t>Весовая категория до 78 кг. Ст. юноши</t>
  </si>
  <si>
    <t>Мл. юноши (14-16)</t>
  </si>
  <si>
    <t>Ст. юноши (17-18)</t>
  </si>
  <si>
    <t>Девочки (10-16)</t>
  </si>
  <si>
    <t>Девушки (17-18)</t>
  </si>
  <si>
    <t>Мл./Ст. Юноши, Юниоры, Девушки</t>
  </si>
  <si>
    <t>ОТКРЫТОЕ ПЕРВЕНСТВО СМОЛЕНСКОЙ ОБЛАСТИ ПО ГИРЕВОМУ СПОРТУ СРЕДИ ЮНОШЕЙ И ЮНИОРОВ</t>
  </si>
  <si>
    <t>21-22 октября 2017</t>
  </si>
  <si>
    <t>Юниоры(19-22)</t>
  </si>
  <si>
    <t>Девушки (19-22)</t>
  </si>
  <si>
    <t>Весовая категория до 63 кг. Юниоры</t>
  </si>
  <si>
    <t>Весовая категория до 68 кг. Юниоры</t>
  </si>
  <si>
    <t>Весовая категория до 78 кг. Юниоры</t>
  </si>
  <si>
    <t>Весовая категория до 85 кг. Юниоры</t>
  </si>
  <si>
    <t>Весовая категория до 95 кг. Юниоры</t>
  </si>
  <si>
    <t>Весовая категория св. 85 кг. Ст. юноши</t>
  </si>
  <si>
    <t>Весовая категория св. 73 кг. Мл. юноши</t>
  </si>
  <si>
    <t>Ефимов Александр</t>
  </si>
  <si>
    <t>б/р</t>
  </si>
  <si>
    <t>п. Красный</t>
  </si>
  <si>
    <t>Силкин В.Ю.</t>
  </si>
  <si>
    <t>Енин Никита</t>
  </si>
  <si>
    <t>Гула Д.Л.</t>
  </si>
  <si>
    <t>Скорин Александр</t>
  </si>
  <si>
    <t>Берлизов Дмитрий</t>
  </si>
  <si>
    <t>Брянская область</t>
  </si>
  <si>
    <t>Мармазов С.В.</t>
  </si>
  <si>
    <t>Перочинский Артём</t>
  </si>
  <si>
    <t>Яиков Роман</t>
  </si>
  <si>
    <t>КМС</t>
  </si>
  <si>
    <t>Калякин С.В.</t>
  </si>
  <si>
    <t>Сорокина Дарья</t>
  </si>
  <si>
    <t>1юн.</t>
  </si>
  <si>
    <t>Шванев В.Б.</t>
  </si>
  <si>
    <t>Жутенков Игорь</t>
  </si>
  <si>
    <t>Уразгалиев Альмир</t>
  </si>
  <si>
    <t>Прокопенков Илья</t>
  </si>
  <si>
    <t>Аханов Тимур</t>
  </si>
  <si>
    <t>Емельянов Михаил</t>
  </si>
  <si>
    <t>Гула Д.Л., Калякин С.В.</t>
  </si>
  <si>
    <t>Амбросенков Виктор</t>
  </si>
  <si>
    <t>Весовая категория до 73 кг. Юниоры</t>
  </si>
  <si>
    <t>Прощенков Евгений</t>
  </si>
  <si>
    <t>Сергеев С.В.</t>
  </si>
  <si>
    <t>Старцева Анастасия</t>
  </si>
  <si>
    <t>Шкода Никита</t>
  </si>
  <si>
    <t>Шутов Кирилл</t>
  </si>
  <si>
    <t>Щедрунов Владислав</t>
  </si>
  <si>
    <t>3юн.</t>
  </si>
  <si>
    <t>Иванова Алиса</t>
  </si>
  <si>
    <t>Мармазов Иван</t>
  </si>
  <si>
    <t>Жинжикова Полина</t>
  </si>
  <si>
    <t>Сидоровский Андрей</t>
  </si>
  <si>
    <t>Ус Полина</t>
  </si>
  <si>
    <t>Киселев Евгений</t>
  </si>
  <si>
    <t>Калякин С.В., Сергеев С.В.</t>
  </si>
  <si>
    <t>Ципляк Никита</t>
  </si>
  <si>
    <t>Гращенков Владислав</t>
  </si>
  <si>
    <t>Мазалёв Кирилл</t>
  </si>
  <si>
    <t>в/к</t>
  </si>
  <si>
    <t>Семякин Илья</t>
  </si>
  <si>
    <t>Гомонов В.Н.</t>
  </si>
  <si>
    <t>Смирнов Данила</t>
  </si>
  <si>
    <t>Васькина Алина</t>
  </si>
  <si>
    <t>МСМК</t>
  </si>
  <si>
    <t>Солдатов Евгений</t>
  </si>
  <si>
    <t>2юн.</t>
  </si>
  <si>
    <t>Плотников Владимир</t>
  </si>
  <si>
    <t>Самошкин Степан</t>
  </si>
  <si>
    <t>Голяс Евгений</t>
  </si>
  <si>
    <t>Дорогобужский р-н</t>
  </si>
  <si>
    <t>Захаров А.И.</t>
  </si>
  <si>
    <t>Баклажанский Артём</t>
  </si>
  <si>
    <t>Ермоченков Михаил</t>
  </si>
  <si>
    <t>Щербаков Илья</t>
  </si>
  <si>
    <t>Крутиков Андрей</t>
  </si>
  <si>
    <t>Морозова Дарья</t>
  </si>
  <si>
    <t>Колпакова Ульяна</t>
  </si>
  <si>
    <t>Евтихов Вадим</t>
  </si>
  <si>
    <t>Максименков Артём</t>
  </si>
  <si>
    <t>Удрас Владимир</t>
  </si>
  <si>
    <t>Шилин Тимофей</t>
  </si>
  <si>
    <t>Воронин Владимир</t>
  </si>
  <si>
    <t>Захаров Захар</t>
  </si>
  <si>
    <t>Ковалёв Даниил</t>
  </si>
  <si>
    <t>Починок</t>
  </si>
  <si>
    <t>Новиков А.И.</t>
  </si>
  <si>
    <t>Конин Эдуард</t>
  </si>
  <si>
    <t>Поляков Егор</t>
  </si>
  <si>
    <t>Якушева Алина</t>
  </si>
  <si>
    <t>Сосин О.В.</t>
  </si>
  <si>
    <t>Извеков Николай</t>
  </si>
  <si>
    <t>Рыжиков Илья</t>
  </si>
  <si>
    <t>Галузин Михаил</t>
  </si>
  <si>
    <t>Головин Павел</t>
  </si>
  <si>
    <t>Варданян Давид</t>
  </si>
  <si>
    <t>Трубаев Евгений</t>
  </si>
  <si>
    <t>Ревизоров Илья</t>
  </si>
  <si>
    <t>Сосин Иван</t>
  </si>
  <si>
    <t>Новиков Кирилл</t>
  </si>
  <si>
    <t>Варданян Генрик</t>
  </si>
  <si>
    <t>Шванев Б.В.,Шванев В.Б.</t>
  </si>
  <si>
    <t>1+</t>
  </si>
  <si>
    <t>1юн.+</t>
  </si>
  <si>
    <t>3юн.+</t>
  </si>
  <si>
    <t>-</t>
  </si>
  <si>
    <t>2юн.+</t>
  </si>
  <si>
    <t>очки</t>
  </si>
  <si>
    <t>Девушки</t>
  </si>
  <si>
    <t>СВОДНЫЙ ПРОТОКОЛ КОМАНДНОГО ПЕРВЕНСТВА</t>
  </si>
  <si>
    <t xml:space="preserve">                                                 спорт. зал</t>
  </si>
  <si>
    <t>Спортивный зал</t>
  </si>
  <si>
    <t>Мл./Ст. Юноши</t>
  </si>
  <si>
    <t xml:space="preserve">                    СДЮСШОР №1</t>
  </si>
  <si>
    <t>Регламент времени 10 мин.</t>
  </si>
  <si>
    <t>СДЮШОР №1</t>
  </si>
  <si>
    <t xml:space="preserve"> Юноши</t>
  </si>
  <si>
    <t xml:space="preserve"> Юниоры</t>
  </si>
  <si>
    <t>21-22 октября 2017 года</t>
  </si>
  <si>
    <t>Иванов Евгений</t>
  </si>
  <si>
    <t>Рыбаков Илья</t>
  </si>
  <si>
    <t>Скосарев Евгений</t>
  </si>
  <si>
    <t>Калачинский Сергей</t>
  </si>
  <si>
    <t>Граков Дмитрий</t>
  </si>
  <si>
    <t>Костерин Александр</t>
  </si>
  <si>
    <t>Михаевский Иван</t>
  </si>
  <si>
    <t>Якушев Дмитрий</t>
  </si>
  <si>
    <t>20+20+20</t>
  </si>
  <si>
    <t>20+20+18</t>
  </si>
  <si>
    <t>Сергеев Сергей</t>
  </si>
  <si>
    <t>Драников Илья</t>
  </si>
  <si>
    <t>Дрейке Михаил</t>
  </si>
  <si>
    <t xml:space="preserve">             Ст.судья:     Иванов Е.А., 1 кат.                               Ст.судья:              Калякин С.В. 1 кат.       </t>
  </si>
  <si>
    <t>Главный судья:                      Шванев В.Б., МК           Главный секретарь:                  Сергеев С.В., ВК</t>
  </si>
  <si>
    <t>20+18+18</t>
  </si>
  <si>
    <t>2+</t>
  </si>
  <si>
    <t>ОТКРЫТОЕ ПЕРВЕНСТВО СМОЛЕНСКОЙ ОБЛАСТИ ПО ГИРЕВОМУ СПОРТУ СРЕДИ ЮНОШЕЙ И ДЕВУШЕК</t>
  </si>
  <si>
    <t>Ст.судья:   Чалая М.И., 1 кат.</t>
  </si>
  <si>
    <t>СДЮСШОР № 1, г. Смоленск</t>
  </si>
  <si>
    <t>Шабалин Роман</t>
  </si>
  <si>
    <t xml:space="preserve">                                     Главный судья:         Шванев В.Б., МК</t>
  </si>
  <si>
    <t xml:space="preserve">                       Главный секретарь:   Сергеев С.В., ВК</t>
  </si>
  <si>
    <t xml:space="preserve"> Ст.судья:     Гула Д.Л.,    1 кат.                Судья:  Ходунова И.Г., 2 кат.            Судья:   Филимонов В.А., 3 кат.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</si>
</sst>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08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Border="1"/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0" fillId="0" borderId="0" xfId="0" applyFont="1"/>
    <xf numFmtId="0" fontId="5" fillId="0" borderId="2" xfId="1" applyFont="1" applyBorder="1" applyAlignment="1"/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5" fillId="0" borderId="8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10" xfId="1" applyFont="1" applyBorder="1" applyAlignment="1"/>
    <xf numFmtId="0" fontId="5" fillId="0" borderId="1" xfId="2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3" xfId="1" applyFont="1" applyBorder="1" applyAlignment="1"/>
    <xf numFmtId="0" fontId="5" fillId="0" borderId="10" xfId="1" applyFont="1" applyFill="1" applyBorder="1" applyAlignment="1"/>
    <xf numFmtId="0" fontId="5" fillId="0" borderId="19" xfId="2" applyFont="1" applyFill="1" applyBorder="1" applyAlignment="1"/>
    <xf numFmtId="0" fontId="5" fillId="0" borderId="20" xfId="2" applyFont="1" applyFill="1" applyBorder="1" applyAlignment="1"/>
    <xf numFmtId="0" fontId="5" fillId="0" borderId="21" xfId="2" applyNumberFormat="1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164" fontId="5" fillId="0" borderId="21" xfId="2" applyNumberFormat="1" applyFont="1" applyFill="1" applyBorder="1" applyAlignment="1">
      <alignment horizontal="center" vertical="center"/>
    </xf>
    <xf numFmtId="1" fontId="5" fillId="0" borderId="21" xfId="2" applyNumberFormat="1" applyFont="1" applyFill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1" xfId="1" applyFont="1" applyBorder="1" applyAlignment="1">
      <alignment horizontal="center"/>
    </xf>
    <xf numFmtId="0" fontId="5" fillId="0" borderId="21" xfId="2" applyNumberFormat="1" applyFont="1" applyFill="1" applyBorder="1" applyAlignment="1">
      <alignment horizontal="center"/>
    </xf>
    <xf numFmtId="0" fontId="5" fillId="0" borderId="20" xfId="1" applyFont="1" applyBorder="1" applyAlignment="1"/>
    <xf numFmtId="0" fontId="5" fillId="0" borderId="21" xfId="2" applyFont="1" applyFill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" fontId="5" fillId="0" borderId="21" xfId="1" applyNumberFormat="1" applyFont="1" applyBorder="1" applyAlignment="1">
      <alignment horizontal="center" vertical="center"/>
    </xf>
    <xf numFmtId="0" fontId="8" fillId="0" borderId="0" xfId="0" applyFont="1"/>
    <xf numFmtId="0" fontId="5" fillId="0" borderId="28" xfId="1" applyFont="1" applyBorder="1" applyAlignment="1">
      <alignment horizontal="center"/>
    </xf>
    <xf numFmtId="0" fontId="5" fillId="0" borderId="29" xfId="2" applyFont="1" applyFill="1" applyBorder="1" applyAlignment="1"/>
    <xf numFmtId="0" fontId="5" fillId="0" borderId="30" xfId="2" applyFont="1" applyFill="1" applyBorder="1" applyAlignment="1"/>
    <xf numFmtId="0" fontId="5" fillId="0" borderId="31" xfId="2" applyNumberFormat="1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164" fontId="5" fillId="0" borderId="31" xfId="2" applyNumberFormat="1" applyFont="1" applyFill="1" applyBorder="1" applyAlignment="1">
      <alignment horizontal="center" vertical="center"/>
    </xf>
    <xf numFmtId="1" fontId="5" fillId="0" borderId="31" xfId="2" applyNumberFormat="1" applyFont="1" applyFill="1" applyBorder="1" applyAlignment="1">
      <alignment horizontal="center" vertical="center"/>
    </xf>
    <xf numFmtId="0" fontId="5" fillId="0" borderId="31" xfId="2" applyNumberFormat="1" applyFont="1" applyFill="1" applyBorder="1" applyAlignment="1">
      <alignment horizontal="center"/>
    </xf>
    <xf numFmtId="0" fontId="5" fillId="0" borderId="27" xfId="1" applyFont="1" applyBorder="1" applyAlignment="1"/>
    <xf numFmtId="0" fontId="5" fillId="0" borderId="19" xfId="2" applyFont="1" applyBorder="1" applyAlignment="1">
      <alignment horizontal="left"/>
    </xf>
    <xf numFmtId="0" fontId="5" fillId="0" borderId="19" xfId="2" applyFont="1" applyBorder="1" applyAlignment="1"/>
    <xf numFmtId="0" fontId="5" fillId="0" borderId="20" xfId="2" applyFont="1" applyBorder="1" applyAlignment="1"/>
    <xf numFmtId="0" fontId="5" fillId="0" borderId="21" xfId="2" applyNumberFormat="1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1" fontId="5" fillId="0" borderId="21" xfId="2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center"/>
    </xf>
    <xf numFmtId="0" fontId="5" fillId="0" borderId="27" xfId="2" applyFont="1" applyFill="1" applyBorder="1" applyAlignment="1"/>
    <xf numFmtId="0" fontId="5" fillId="0" borderId="19" xfId="1" applyFont="1" applyFill="1" applyBorder="1" applyAlignment="1"/>
    <xf numFmtId="0" fontId="5" fillId="0" borderId="19" xfId="2" applyFont="1" applyFill="1" applyBorder="1" applyAlignment="1">
      <alignment horizontal="left"/>
    </xf>
    <xf numFmtId="0" fontId="5" fillId="0" borderId="28" xfId="2" applyFont="1" applyFill="1" applyBorder="1" applyAlignment="1">
      <alignment horizontal="center" vertical="center"/>
    </xf>
    <xf numFmtId="0" fontId="5" fillId="0" borderId="28" xfId="2" applyNumberFormat="1" applyFont="1" applyFill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5" fillId="0" borderId="10" xfId="2" applyFont="1" applyFill="1" applyBorder="1" applyAlignment="1"/>
    <xf numFmtId="0" fontId="5" fillId="0" borderId="2" xfId="2" applyFont="1" applyFill="1" applyBorder="1" applyAlignment="1"/>
    <xf numFmtId="164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/>
    <xf numFmtId="0" fontId="4" fillId="0" borderId="37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5" fillId="0" borderId="11" xfId="2" applyFont="1" applyFill="1" applyBorder="1" applyAlignment="1"/>
    <xf numFmtId="0" fontId="9" fillId="0" borderId="27" xfId="1" applyFont="1" applyBorder="1" applyAlignment="1"/>
    <xf numFmtId="0" fontId="5" fillId="0" borderId="7" xfId="2" applyFont="1" applyFill="1" applyBorder="1" applyAlignment="1"/>
    <xf numFmtId="0" fontId="9" fillId="0" borderId="33" xfId="1" applyFont="1" applyBorder="1" applyAlignment="1"/>
    <xf numFmtId="0" fontId="5" fillId="0" borderId="8" xfId="2" applyNumberFormat="1" applyFont="1" applyFill="1" applyBorder="1" applyAlignment="1">
      <alignment horizontal="center" vertical="center"/>
    </xf>
    <xf numFmtId="0" fontId="9" fillId="0" borderId="28" xfId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164" fontId="5" fillId="0" borderId="8" xfId="2" applyNumberFormat="1" applyFont="1" applyFill="1" applyBorder="1" applyAlignment="1">
      <alignment horizontal="center" vertical="center"/>
    </xf>
    <xf numFmtId="164" fontId="9" fillId="0" borderId="28" xfId="1" applyNumberFormat="1" applyFont="1" applyBorder="1" applyAlignment="1">
      <alignment horizontal="center"/>
    </xf>
    <xf numFmtId="1" fontId="5" fillId="0" borderId="8" xfId="2" applyNumberFormat="1" applyFont="1" applyFill="1" applyBorder="1" applyAlignment="1">
      <alignment horizontal="center" vertical="center"/>
    </xf>
    <xf numFmtId="1" fontId="9" fillId="0" borderId="28" xfId="1" applyNumberFormat="1" applyFont="1" applyBorder="1" applyAlignment="1">
      <alignment horizontal="center" vertical="center"/>
    </xf>
    <xf numFmtId="0" fontId="5" fillId="0" borderId="34" xfId="2" applyFont="1" applyBorder="1" applyAlignment="1"/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10" xfId="2" applyFont="1" applyFill="1" applyBorder="1" applyAlignment="1">
      <alignment horizontal="left"/>
    </xf>
    <xf numFmtId="0" fontId="5" fillId="0" borderId="29" xfId="1" applyFont="1" applyFill="1" applyBorder="1" applyAlignment="1"/>
    <xf numFmtId="0" fontId="5" fillId="0" borderId="42" xfId="1" applyFont="1" applyBorder="1" applyAlignment="1">
      <alignment horizontal="center"/>
    </xf>
    <xf numFmtId="0" fontId="5" fillId="0" borderId="42" xfId="2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5" fillId="0" borderId="20" xfId="1" applyFont="1" applyFill="1" applyBorder="1" applyAlignment="1"/>
    <xf numFmtId="164" fontId="5" fillId="0" borderId="21" xfId="1" applyNumberFormat="1" applyFont="1" applyFill="1" applyBorder="1" applyAlignment="1">
      <alignment horizontal="center"/>
    </xf>
    <xf numFmtId="1" fontId="5" fillId="0" borderId="2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5" fillId="0" borderId="5" xfId="1" applyFont="1" applyFill="1" applyBorder="1" applyAlignment="1"/>
    <xf numFmtId="0" fontId="5" fillId="0" borderId="21" xfId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4" fillId="0" borderId="6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39" xfId="2" applyFont="1" applyFill="1" applyBorder="1" applyAlignment="1"/>
    <xf numFmtId="0" fontId="4" fillId="0" borderId="36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5" xfId="2" applyFont="1" applyFill="1" applyBorder="1" applyAlignment="1"/>
    <xf numFmtId="0" fontId="9" fillId="0" borderId="1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5" fillId="0" borderId="32" xfId="2" applyFont="1" applyFill="1" applyBorder="1" applyAlignment="1"/>
    <xf numFmtId="0" fontId="5" fillId="0" borderId="2" xfId="1" applyFont="1" applyFill="1" applyBorder="1" applyAlignment="1"/>
    <xf numFmtId="164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47" xfId="1" applyFont="1" applyFill="1" applyBorder="1" applyAlignment="1"/>
    <xf numFmtId="0" fontId="5" fillId="0" borderId="3" xfId="1" applyFont="1" applyFill="1" applyBorder="1" applyAlignment="1"/>
    <xf numFmtId="164" fontId="5" fillId="0" borderId="21" xfId="2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3" xfId="2" applyFont="1" applyFill="1" applyBorder="1" applyAlignment="1"/>
    <xf numFmtId="0" fontId="5" fillId="0" borderId="24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/>
    </xf>
    <xf numFmtId="0" fontId="9" fillId="0" borderId="19" xfId="1" applyFont="1" applyFill="1" applyBorder="1" applyAlignment="1"/>
    <xf numFmtId="0" fontId="9" fillId="0" borderId="20" xfId="1" applyFont="1" applyFill="1" applyBorder="1" applyAlignment="1"/>
    <xf numFmtId="0" fontId="9" fillId="0" borderId="21" xfId="1" applyFont="1" applyFill="1" applyBorder="1" applyAlignment="1">
      <alignment horizontal="center" vertical="center"/>
    </xf>
    <xf numFmtId="164" fontId="9" fillId="0" borderId="21" xfId="1" applyNumberFormat="1" applyFont="1" applyFill="1" applyBorder="1" applyAlignment="1">
      <alignment horizontal="center"/>
    </xf>
    <xf numFmtId="1" fontId="9" fillId="0" borderId="21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/>
    <xf numFmtId="0" fontId="4" fillId="0" borderId="38" xfId="1" applyFont="1" applyFill="1" applyBorder="1" applyAlignment="1">
      <alignment horizontal="center"/>
    </xf>
    <xf numFmtId="0" fontId="4" fillId="0" borderId="37" xfId="1" applyFont="1" applyFill="1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4" fillId="0" borderId="48" xfId="1" applyFont="1" applyFill="1" applyBorder="1" applyAlignment="1">
      <alignment horizontal="center"/>
    </xf>
    <xf numFmtId="0" fontId="4" fillId="0" borderId="50" xfId="1" applyFont="1" applyFill="1" applyBorder="1" applyAlignment="1">
      <alignment horizontal="center"/>
    </xf>
    <xf numFmtId="0" fontId="5" fillId="0" borderId="35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2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5" fillId="0" borderId="25" xfId="1" applyFont="1" applyFill="1" applyBorder="1" applyAlignment="1">
      <alignment vertical="center" wrapText="1"/>
    </xf>
    <xf numFmtId="0" fontId="5" fillId="0" borderId="26" xfId="1" applyFont="1" applyFill="1" applyBorder="1" applyAlignment="1">
      <alignment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textRotation="90" wrapText="1"/>
    </xf>
    <xf numFmtId="0" fontId="4" fillId="0" borderId="26" xfId="1" applyFont="1" applyFill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5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 vertical="center" textRotation="90" wrapText="1"/>
    </xf>
    <xf numFmtId="0" fontId="5" fillId="0" borderId="26" xfId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left"/>
    </xf>
    <xf numFmtId="0" fontId="5" fillId="0" borderId="35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/>
    </xf>
    <xf numFmtId="0" fontId="18" fillId="0" borderId="12" xfId="0" applyFont="1" applyBorder="1"/>
    <xf numFmtId="0" fontId="18" fillId="0" borderId="17" xfId="0" applyFont="1" applyBorder="1" applyAlignment="1">
      <alignment horizontal="center" vertical="center"/>
    </xf>
    <xf numFmtId="1" fontId="14" fillId="0" borderId="45" xfId="0" applyNumberFormat="1" applyFont="1" applyBorder="1" applyAlignment="1">
      <alignment horizontal="center"/>
    </xf>
    <xf numFmtId="0" fontId="18" fillId="0" borderId="17" xfId="0" applyFont="1" applyBorder="1"/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/>
    <xf numFmtId="1" fontId="14" fillId="0" borderId="13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51" xfId="1" applyFont="1" applyBorder="1" applyAlignment="1">
      <alignment horizontal="center"/>
    </xf>
    <xf numFmtId="0" fontId="5" fillId="0" borderId="40" xfId="2" applyFont="1" applyFill="1" applyBorder="1" applyAlignment="1"/>
    <xf numFmtId="0" fontId="5" fillId="0" borderId="41" xfId="2" applyFont="1" applyFill="1" applyBorder="1" applyAlignment="1"/>
    <xf numFmtId="0" fontId="5" fillId="0" borderId="42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4" fontId="5" fillId="0" borderId="42" xfId="2" applyNumberFormat="1" applyFont="1" applyFill="1" applyBorder="1" applyAlignment="1">
      <alignment horizontal="center" vertical="center"/>
    </xf>
    <xf numFmtId="1" fontId="5" fillId="0" borderId="42" xfId="2" applyNumberFormat="1" applyFont="1" applyFill="1" applyBorder="1" applyAlignment="1">
      <alignment horizontal="center" vertical="center"/>
    </xf>
    <xf numFmtId="0" fontId="5" fillId="0" borderId="42" xfId="2" applyNumberFormat="1" applyFont="1" applyFill="1" applyBorder="1" applyAlignment="1">
      <alignment horizontal="center"/>
    </xf>
    <xf numFmtId="0" fontId="5" fillId="0" borderId="43" xfId="1" applyFont="1" applyBorder="1" applyAlignment="1"/>
    <xf numFmtId="1" fontId="14" fillId="0" borderId="14" xfId="0" applyNumberFormat="1" applyFont="1" applyBorder="1" applyAlignment="1">
      <alignment horizont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zoomScaleNormal="100" workbookViewId="0">
      <selection activeCell="W126" sqref="W126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4" customWidth="1"/>
    <col min="5" max="5" width="8.5703125" customWidth="1"/>
    <col min="6" max="6" width="6.42578125" customWidth="1"/>
    <col min="7" max="7" width="16.42578125" customWidth="1"/>
    <col min="8" max="8" width="8.5703125" customWidth="1"/>
    <col min="9" max="9" width="5.42578125" style="1" customWidth="1"/>
    <col min="10" max="10" width="6.85546875" customWidth="1"/>
    <col min="11" max="12" width="6.5703125" customWidth="1"/>
    <col min="14" max="14" width="7.28515625" style="1" customWidth="1"/>
    <col min="15" max="15" width="5" customWidth="1"/>
    <col min="16" max="16" width="7.140625" customWidth="1"/>
    <col min="17" max="17" width="23.140625" customWidth="1"/>
  </cols>
  <sheetData>
    <row r="1" spans="1:17" ht="15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5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5.75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18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ht="18.75">
      <c r="A5" s="85"/>
      <c r="B5" s="155" t="s">
        <v>173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s="1" customFormat="1" ht="18.75">
      <c r="A6" s="85"/>
      <c r="B6" s="84"/>
      <c r="C6" s="84"/>
      <c r="D6" s="155" t="s">
        <v>3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84"/>
    </row>
    <row r="7" spans="1:17" ht="15.75" customHeight="1">
      <c r="A7" s="145" t="s">
        <v>44</v>
      </c>
      <c r="B7" s="145"/>
      <c r="C7" s="145"/>
      <c r="D7" s="145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47"/>
      <c r="Q7" s="147"/>
    </row>
    <row r="8" spans="1:17">
      <c r="A8" s="145" t="s">
        <v>4</v>
      </c>
      <c r="B8" s="145"/>
      <c r="C8" s="145"/>
      <c r="D8" s="2"/>
      <c r="E8" s="197" t="s">
        <v>42</v>
      </c>
      <c r="F8" s="197"/>
      <c r="G8" s="197"/>
      <c r="H8" s="179"/>
      <c r="I8" s="179"/>
      <c r="J8" s="179"/>
      <c r="K8" s="179"/>
      <c r="L8" s="179"/>
      <c r="M8" s="179"/>
      <c r="N8" s="179"/>
      <c r="O8" s="147" t="s">
        <v>5</v>
      </c>
      <c r="P8" s="147"/>
      <c r="Q8" s="147"/>
    </row>
    <row r="9" spans="1:17" ht="15.75" thickBot="1">
      <c r="A9" s="2"/>
      <c r="B9" s="3"/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5"/>
      <c r="Q9" s="5"/>
    </row>
    <row r="10" spans="1:17" ht="15" customHeight="1" thickBot="1">
      <c r="A10" s="153" t="s">
        <v>6</v>
      </c>
      <c r="B10" s="146" t="s">
        <v>7</v>
      </c>
      <c r="C10" s="146"/>
      <c r="D10" s="146"/>
      <c r="E10" s="151" t="s">
        <v>8</v>
      </c>
      <c r="F10" s="146" t="s">
        <v>9</v>
      </c>
      <c r="G10" s="146" t="s">
        <v>10</v>
      </c>
      <c r="H10" s="146" t="s">
        <v>11</v>
      </c>
      <c r="I10" s="151" t="s">
        <v>22</v>
      </c>
      <c r="J10" s="146" t="s">
        <v>12</v>
      </c>
      <c r="K10" s="150" t="s">
        <v>13</v>
      </c>
      <c r="L10" s="150"/>
      <c r="M10" s="146" t="s">
        <v>14</v>
      </c>
      <c r="N10" s="161" t="s">
        <v>19</v>
      </c>
      <c r="O10" s="148" t="s">
        <v>15</v>
      </c>
      <c r="P10" s="146" t="s">
        <v>16</v>
      </c>
      <c r="Q10" s="146" t="s">
        <v>17</v>
      </c>
    </row>
    <row r="11" spans="1:17" ht="27.75" customHeight="1" thickBot="1">
      <c r="A11" s="154"/>
      <c r="B11" s="146"/>
      <c r="C11" s="146"/>
      <c r="D11" s="146"/>
      <c r="E11" s="152"/>
      <c r="F11" s="146"/>
      <c r="G11" s="146"/>
      <c r="H11" s="146"/>
      <c r="I11" s="152"/>
      <c r="J11" s="146"/>
      <c r="K11" s="129" t="s">
        <v>18</v>
      </c>
      <c r="L11" s="129" t="s">
        <v>19</v>
      </c>
      <c r="M11" s="146"/>
      <c r="N11" s="162"/>
      <c r="O11" s="149"/>
      <c r="P11" s="146"/>
      <c r="Q11" s="146"/>
    </row>
    <row r="12" spans="1:17" s="1" customFormat="1" ht="15" customHeight="1" thickBot="1">
      <c r="A12" s="158" t="s">
        <v>21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</row>
    <row r="13" spans="1:17" ht="15.75" thickBot="1">
      <c r="A13" s="142" t="s">
        <v>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</row>
    <row r="14" spans="1:17">
      <c r="A14" s="104">
        <v>1</v>
      </c>
      <c r="B14" s="65" t="s">
        <v>84</v>
      </c>
      <c r="C14" s="59"/>
      <c r="D14" s="66"/>
      <c r="E14" s="11">
        <v>2004</v>
      </c>
      <c r="F14" s="24" t="s">
        <v>69</v>
      </c>
      <c r="G14" s="21" t="s">
        <v>25</v>
      </c>
      <c r="H14" s="67">
        <v>46.8</v>
      </c>
      <c r="I14" s="68">
        <v>12</v>
      </c>
      <c r="J14" s="21">
        <v>70</v>
      </c>
      <c r="K14" s="21">
        <v>128</v>
      </c>
      <c r="L14" s="94">
        <f t="shared" ref="L14:L20" si="0">K14/2</f>
        <v>64</v>
      </c>
      <c r="M14" s="94">
        <f t="shared" ref="M14:M20" si="1">J14+L14</f>
        <v>134</v>
      </c>
      <c r="N14" s="130">
        <f>0.3*M14</f>
        <v>40.199999999999996</v>
      </c>
      <c r="O14" s="107">
        <v>20</v>
      </c>
      <c r="P14" s="24" t="s">
        <v>69</v>
      </c>
      <c r="Q14" s="128" t="s">
        <v>138</v>
      </c>
    </row>
    <row r="15" spans="1:17">
      <c r="A15" s="105">
        <v>2</v>
      </c>
      <c r="B15" s="29" t="s">
        <v>120</v>
      </c>
      <c r="C15" s="29"/>
      <c r="D15" s="30"/>
      <c r="E15" s="31">
        <v>2005</v>
      </c>
      <c r="F15" s="96" t="s">
        <v>55</v>
      </c>
      <c r="G15" s="32" t="s">
        <v>107</v>
      </c>
      <c r="H15" s="33">
        <v>43.7</v>
      </c>
      <c r="I15" s="34">
        <v>12</v>
      </c>
      <c r="J15" s="32">
        <v>26</v>
      </c>
      <c r="K15" s="32">
        <v>175</v>
      </c>
      <c r="L15" s="94">
        <f t="shared" si="0"/>
        <v>87.5</v>
      </c>
      <c r="M15" s="94">
        <f t="shared" si="1"/>
        <v>113.5</v>
      </c>
      <c r="N15" s="98">
        <f>0.3*M15</f>
        <v>34.049999999999997</v>
      </c>
      <c r="O15" s="96">
        <v>18</v>
      </c>
      <c r="P15" s="37" t="s">
        <v>140</v>
      </c>
      <c r="Q15" s="106" t="s">
        <v>108</v>
      </c>
    </row>
    <row r="16" spans="1:17" s="1" customFormat="1">
      <c r="A16" s="105">
        <v>3</v>
      </c>
      <c r="B16" s="61" t="s">
        <v>58</v>
      </c>
      <c r="C16" s="29"/>
      <c r="D16" s="30"/>
      <c r="E16" s="37">
        <v>2005</v>
      </c>
      <c r="F16" s="98" t="s">
        <v>55</v>
      </c>
      <c r="G16" s="32" t="s">
        <v>25</v>
      </c>
      <c r="H16" s="126">
        <v>45.9</v>
      </c>
      <c r="I16" s="93">
        <v>8</v>
      </c>
      <c r="J16" s="39">
        <v>91</v>
      </c>
      <c r="K16" s="39">
        <v>165</v>
      </c>
      <c r="L16" s="94">
        <f t="shared" si="0"/>
        <v>82.5</v>
      </c>
      <c r="M16" s="94">
        <f t="shared" si="1"/>
        <v>173.5</v>
      </c>
      <c r="N16" s="98">
        <f>0.15*M16</f>
        <v>26.024999999999999</v>
      </c>
      <c r="O16" s="39">
        <v>16</v>
      </c>
      <c r="P16" s="37" t="s">
        <v>141</v>
      </c>
      <c r="Q16" s="127" t="s">
        <v>59</v>
      </c>
    </row>
    <row r="17" spans="1:17" s="1" customFormat="1">
      <c r="A17" s="105">
        <v>4</v>
      </c>
      <c r="B17" s="29" t="s">
        <v>119</v>
      </c>
      <c r="C17" s="29"/>
      <c r="D17" s="30"/>
      <c r="E17" s="31">
        <v>2005</v>
      </c>
      <c r="F17" s="96" t="s">
        <v>55</v>
      </c>
      <c r="G17" s="21" t="s">
        <v>107</v>
      </c>
      <c r="H17" s="33">
        <v>35.700000000000003</v>
      </c>
      <c r="I17" s="34">
        <v>8</v>
      </c>
      <c r="J17" s="32">
        <v>65</v>
      </c>
      <c r="K17" s="32">
        <v>182</v>
      </c>
      <c r="L17" s="94">
        <f t="shared" si="0"/>
        <v>91</v>
      </c>
      <c r="M17" s="94">
        <f t="shared" si="1"/>
        <v>156</v>
      </c>
      <c r="N17" s="98">
        <f>0.15*M17</f>
        <v>23.4</v>
      </c>
      <c r="O17" s="32">
        <v>15</v>
      </c>
      <c r="P17" s="37" t="s">
        <v>141</v>
      </c>
      <c r="Q17" s="106" t="s">
        <v>108</v>
      </c>
    </row>
    <row r="18" spans="1:17">
      <c r="A18" s="105">
        <v>5</v>
      </c>
      <c r="B18" s="131" t="s">
        <v>109</v>
      </c>
      <c r="C18" s="131"/>
      <c r="D18" s="132"/>
      <c r="E18" s="96">
        <v>2005</v>
      </c>
      <c r="F18" s="133" t="s">
        <v>55</v>
      </c>
      <c r="G18" s="32" t="s">
        <v>107</v>
      </c>
      <c r="H18" s="134">
        <v>38.9</v>
      </c>
      <c r="I18" s="135">
        <v>4</v>
      </c>
      <c r="J18" s="96">
        <v>157</v>
      </c>
      <c r="K18" s="96">
        <v>215</v>
      </c>
      <c r="L18" s="94">
        <f t="shared" si="0"/>
        <v>107.5</v>
      </c>
      <c r="M18" s="94">
        <f t="shared" si="1"/>
        <v>264.5</v>
      </c>
      <c r="N18" s="95">
        <f>0.07*M18</f>
        <v>18.515000000000001</v>
      </c>
      <c r="O18" s="39">
        <v>14</v>
      </c>
      <c r="P18" s="37" t="s">
        <v>142</v>
      </c>
      <c r="Q18" s="136" t="s">
        <v>108</v>
      </c>
    </row>
    <row r="19" spans="1:17" s="1" customFormat="1">
      <c r="A19" s="105">
        <v>6</v>
      </c>
      <c r="B19" s="131" t="s">
        <v>106</v>
      </c>
      <c r="C19" s="131"/>
      <c r="D19" s="132"/>
      <c r="E19" s="96">
        <v>2005</v>
      </c>
      <c r="F19" s="133" t="s">
        <v>55</v>
      </c>
      <c r="G19" s="32" t="s">
        <v>107</v>
      </c>
      <c r="H19" s="134">
        <v>38.5</v>
      </c>
      <c r="I19" s="135">
        <v>4</v>
      </c>
      <c r="J19" s="96">
        <v>148</v>
      </c>
      <c r="K19" s="96">
        <v>214</v>
      </c>
      <c r="L19" s="94">
        <f t="shared" si="0"/>
        <v>107</v>
      </c>
      <c r="M19" s="94">
        <f t="shared" si="1"/>
        <v>255</v>
      </c>
      <c r="N19" s="95">
        <f>0.07*M19</f>
        <v>17.850000000000001</v>
      </c>
      <c r="O19" s="32">
        <v>13</v>
      </c>
      <c r="P19" s="37" t="s">
        <v>142</v>
      </c>
      <c r="Q19" s="136" t="s">
        <v>108</v>
      </c>
    </row>
    <row r="20" spans="1:17" s="1" customFormat="1" ht="15.75" thickBot="1">
      <c r="A20" s="105">
        <v>7</v>
      </c>
      <c r="B20" s="44" t="s">
        <v>132</v>
      </c>
      <c r="C20" s="44"/>
      <c r="D20" s="45"/>
      <c r="E20" s="46">
        <v>2005</v>
      </c>
      <c r="F20" s="108" t="s">
        <v>55</v>
      </c>
      <c r="G20" s="47" t="s">
        <v>23</v>
      </c>
      <c r="H20" s="48">
        <v>36.5</v>
      </c>
      <c r="I20" s="49">
        <v>4</v>
      </c>
      <c r="J20" s="47">
        <v>63</v>
      </c>
      <c r="K20" s="47">
        <v>155</v>
      </c>
      <c r="L20" s="94">
        <f t="shared" si="0"/>
        <v>77.5</v>
      </c>
      <c r="M20" s="94">
        <f t="shared" si="1"/>
        <v>140.5</v>
      </c>
      <c r="N20" s="98">
        <f>0.07*M20</f>
        <v>9.8350000000000009</v>
      </c>
      <c r="O20" s="39">
        <v>12</v>
      </c>
      <c r="P20" s="50" t="s">
        <v>142</v>
      </c>
      <c r="Q20" s="109" t="s">
        <v>127</v>
      </c>
    </row>
    <row r="21" spans="1:17" s="1" customFormat="1" ht="15.75" thickBot="1">
      <c r="A21" s="142" t="s">
        <v>28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2" spans="1:17" s="1" customFormat="1">
      <c r="A22" s="104">
        <v>1</v>
      </c>
      <c r="B22" s="65" t="s">
        <v>60</v>
      </c>
      <c r="C22" s="59"/>
      <c r="D22" s="66"/>
      <c r="E22" s="11">
        <v>2005</v>
      </c>
      <c r="F22" s="107" t="s">
        <v>55</v>
      </c>
      <c r="G22" s="21" t="s">
        <v>56</v>
      </c>
      <c r="H22" s="67">
        <v>50.7</v>
      </c>
      <c r="I22" s="68">
        <v>12</v>
      </c>
      <c r="J22" s="21">
        <v>103</v>
      </c>
      <c r="K22" s="21">
        <v>202</v>
      </c>
      <c r="L22" s="94">
        <f t="shared" ref="L22:L27" si="2">K22/2</f>
        <v>101</v>
      </c>
      <c r="M22" s="94">
        <f t="shared" ref="M22:M27" si="3">J22+L22</f>
        <v>204</v>
      </c>
      <c r="N22" s="95">
        <f>0.3*M22</f>
        <v>61.199999999999996</v>
      </c>
      <c r="O22" s="21">
        <v>20</v>
      </c>
      <c r="P22" s="11" t="s">
        <v>140</v>
      </c>
      <c r="Q22" s="128" t="s">
        <v>57</v>
      </c>
    </row>
    <row r="23" spans="1:17" s="1" customFormat="1">
      <c r="A23" s="105">
        <v>2</v>
      </c>
      <c r="B23" s="29" t="s">
        <v>87</v>
      </c>
      <c r="C23" s="29"/>
      <c r="D23" s="30"/>
      <c r="E23" s="31">
        <v>2006</v>
      </c>
      <c r="F23" s="96" t="s">
        <v>55</v>
      </c>
      <c r="G23" s="32" t="s">
        <v>62</v>
      </c>
      <c r="H23" s="33">
        <v>51.6</v>
      </c>
      <c r="I23" s="34">
        <v>12</v>
      </c>
      <c r="J23" s="32">
        <v>52</v>
      </c>
      <c r="K23" s="32">
        <v>161</v>
      </c>
      <c r="L23" s="94">
        <f t="shared" si="2"/>
        <v>80.5</v>
      </c>
      <c r="M23" s="94">
        <f t="shared" si="3"/>
        <v>132.5</v>
      </c>
      <c r="N23" s="95">
        <f>0.3*M23</f>
        <v>39.75</v>
      </c>
      <c r="O23" s="32">
        <v>18</v>
      </c>
      <c r="P23" s="31" t="s">
        <v>140</v>
      </c>
      <c r="Q23" s="106" t="s">
        <v>63</v>
      </c>
    </row>
    <row r="24" spans="1:17" s="1" customFormat="1">
      <c r="A24" s="105">
        <v>3</v>
      </c>
      <c r="B24" s="29" t="s">
        <v>94</v>
      </c>
      <c r="C24" s="29"/>
      <c r="D24" s="30"/>
      <c r="E24" s="31">
        <v>2002</v>
      </c>
      <c r="F24" s="96" t="s">
        <v>55</v>
      </c>
      <c r="G24" s="32" t="s">
        <v>25</v>
      </c>
      <c r="H24" s="33">
        <v>51.3</v>
      </c>
      <c r="I24" s="34">
        <v>8</v>
      </c>
      <c r="J24" s="32">
        <v>100</v>
      </c>
      <c r="K24" s="32">
        <v>150</v>
      </c>
      <c r="L24" s="94">
        <f t="shared" si="2"/>
        <v>75</v>
      </c>
      <c r="M24" s="94">
        <f t="shared" si="3"/>
        <v>175</v>
      </c>
      <c r="N24" s="98">
        <f>0.15*M24</f>
        <v>26.25</v>
      </c>
      <c r="O24" s="32">
        <v>16</v>
      </c>
      <c r="P24" s="31" t="s">
        <v>141</v>
      </c>
      <c r="Q24" s="106" t="s">
        <v>59</v>
      </c>
    </row>
    <row r="25" spans="1:17" s="1" customFormat="1">
      <c r="A25" s="139">
        <v>4</v>
      </c>
      <c r="B25" s="61" t="s">
        <v>83</v>
      </c>
      <c r="C25" s="29"/>
      <c r="D25" s="30"/>
      <c r="E25" s="37">
        <v>2004</v>
      </c>
      <c r="F25" s="98" t="s">
        <v>55</v>
      </c>
      <c r="G25" s="32" t="s">
        <v>25</v>
      </c>
      <c r="H25" s="126">
        <v>51</v>
      </c>
      <c r="I25" s="34">
        <v>8</v>
      </c>
      <c r="J25" s="39">
        <v>78</v>
      </c>
      <c r="K25" s="39">
        <v>162</v>
      </c>
      <c r="L25" s="94">
        <f t="shared" si="2"/>
        <v>81</v>
      </c>
      <c r="M25" s="94">
        <f t="shared" si="3"/>
        <v>159</v>
      </c>
      <c r="N25" s="98">
        <f>0.15*M25</f>
        <v>23.849999999999998</v>
      </c>
      <c r="O25" s="39">
        <v>15</v>
      </c>
      <c r="P25" s="31" t="s">
        <v>141</v>
      </c>
      <c r="Q25" s="127" t="s">
        <v>80</v>
      </c>
    </row>
    <row r="26" spans="1:17" s="1" customFormat="1">
      <c r="A26" s="140">
        <v>5</v>
      </c>
      <c r="B26" s="131" t="s">
        <v>64</v>
      </c>
      <c r="C26" s="131"/>
      <c r="D26" s="132"/>
      <c r="E26" s="96">
        <v>2007</v>
      </c>
      <c r="F26" s="133" t="s">
        <v>55</v>
      </c>
      <c r="G26" s="32" t="s">
        <v>25</v>
      </c>
      <c r="H26" s="134">
        <v>51.2</v>
      </c>
      <c r="I26" s="135">
        <v>4</v>
      </c>
      <c r="J26" s="96">
        <v>146</v>
      </c>
      <c r="K26" s="96">
        <v>182</v>
      </c>
      <c r="L26" s="94">
        <f t="shared" si="2"/>
        <v>91</v>
      </c>
      <c r="M26" s="94">
        <f t="shared" si="3"/>
        <v>237</v>
      </c>
      <c r="N26" s="95">
        <f>0.07*M26</f>
        <v>16.59</v>
      </c>
      <c r="O26" s="96">
        <v>14</v>
      </c>
      <c r="P26" s="31" t="s">
        <v>142</v>
      </c>
      <c r="Q26" s="136" t="s">
        <v>59</v>
      </c>
    </row>
    <row r="27" spans="1:17" s="1" customFormat="1" ht="15.75" thickBot="1">
      <c r="A27" s="105">
        <v>6</v>
      </c>
      <c r="B27" s="29" t="s">
        <v>105</v>
      </c>
      <c r="C27" s="29"/>
      <c r="D27" s="30"/>
      <c r="E27" s="31">
        <v>2006</v>
      </c>
      <c r="F27" s="96" t="s">
        <v>55</v>
      </c>
      <c r="G27" s="32" t="s">
        <v>25</v>
      </c>
      <c r="H27" s="33">
        <v>48.7</v>
      </c>
      <c r="I27" s="34">
        <v>4</v>
      </c>
      <c r="J27" s="32">
        <v>115</v>
      </c>
      <c r="K27" s="32">
        <v>198</v>
      </c>
      <c r="L27" s="94">
        <f t="shared" si="2"/>
        <v>99</v>
      </c>
      <c r="M27" s="94">
        <f t="shared" si="3"/>
        <v>214</v>
      </c>
      <c r="N27" s="98">
        <f>0.07*M27</f>
        <v>14.980000000000002</v>
      </c>
      <c r="O27" s="32">
        <v>13</v>
      </c>
      <c r="P27" s="31" t="s">
        <v>142</v>
      </c>
      <c r="Q27" s="106" t="s">
        <v>59</v>
      </c>
    </row>
    <row r="28" spans="1:17" s="1" customFormat="1" ht="15.75" thickBot="1">
      <c r="A28" s="142" t="s">
        <v>29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4"/>
    </row>
    <row r="29" spans="1:17" s="1" customFormat="1">
      <c r="A29" s="104">
        <v>1</v>
      </c>
      <c r="B29" s="86" t="s">
        <v>125</v>
      </c>
      <c r="C29" s="59"/>
      <c r="D29" s="66"/>
      <c r="E29" s="12">
        <v>2002</v>
      </c>
      <c r="F29" s="94" t="s">
        <v>69</v>
      </c>
      <c r="G29" s="32" t="s">
        <v>122</v>
      </c>
      <c r="H29" s="99">
        <v>56</v>
      </c>
      <c r="I29" s="68">
        <v>16</v>
      </c>
      <c r="J29" s="24">
        <v>93</v>
      </c>
      <c r="K29" s="24">
        <v>136</v>
      </c>
      <c r="L29" s="94">
        <f>K29/2</f>
        <v>68</v>
      </c>
      <c r="M29" s="94">
        <f>J29+L29</f>
        <v>161</v>
      </c>
      <c r="N29" s="95">
        <f>0.6*M29</f>
        <v>96.6</v>
      </c>
      <c r="O29" s="24">
        <v>20</v>
      </c>
      <c r="P29" s="12" t="s">
        <v>69</v>
      </c>
      <c r="Q29" s="125" t="s">
        <v>123</v>
      </c>
    </row>
    <row r="30" spans="1:17" s="1" customFormat="1">
      <c r="A30" s="137">
        <v>2</v>
      </c>
      <c r="B30" s="29" t="s">
        <v>111</v>
      </c>
      <c r="C30" s="29"/>
      <c r="D30" s="30"/>
      <c r="E30" s="31">
        <v>2004</v>
      </c>
      <c r="F30" s="96" t="s">
        <v>55</v>
      </c>
      <c r="G30" s="32" t="s">
        <v>107</v>
      </c>
      <c r="H30" s="33">
        <v>56.2</v>
      </c>
      <c r="I30" s="34">
        <v>12</v>
      </c>
      <c r="J30" s="32">
        <v>89</v>
      </c>
      <c r="K30" s="32">
        <v>172</v>
      </c>
      <c r="L30" s="94">
        <f>K30/2</f>
        <v>86</v>
      </c>
      <c r="M30" s="94">
        <f>J30+L30</f>
        <v>175</v>
      </c>
      <c r="N30" s="98">
        <f>0.3*M30</f>
        <v>52.5</v>
      </c>
      <c r="O30" s="32">
        <v>18</v>
      </c>
      <c r="P30" s="37" t="s">
        <v>140</v>
      </c>
      <c r="Q30" s="106" t="s">
        <v>108</v>
      </c>
    </row>
    <row r="31" spans="1:17" s="1" customFormat="1" ht="15.75" thickBot="1">
      <c r="A31" s="101">
        <v>3</v>
      </c>
      <c r="B31" s="72" t="s">
        <v>136</v>
      </c>
      <c r="C31" s="72"/>
      <c r="D31" s="74"/>
      <c r="E31" s="76">
        <v>2007</v>
      </c>
      <c r="F31" s="102" t="s">
        <v>55</v>
      </c>
      <c r="G31" s="22" t="s">
        <v>23</v>
      </c>
      <c r="H31" s="79">
        <v>50.6</v>
      </c>
      <c r="I31" s="81">
        <v>4</v>
      </c>
      <c r="J31" s="22">
        <v>75</v>
      </c>
      <c r="K31" s="22">
        <v>143</v>
      </c>
      <c r="L31" s="94">
        <f>K31/2</f>
        <v>71.5</v>
      </c>
      <c r="M31" s="94">
        <f>J31+L31</f>
        <v>146.5</v>
      </c>
      <c r="N31" s="95">
        <f>0.07*M31</f>
        <v>10.255000000000001</v>
      </c>
      <c r="O31" s="22">
        <v>16</v>
      </c>
      <c r="P31" s="14" t="s">
        <v>142</v>
      </c>
      <c r="Q31" s="103" t="s">
        <v>127</v>
      </c>
    </row>
    <row r="32" spans="1:17" s="1" customFormat="1" ht="15.75" thickBot="1">
      <c r="A32" s="142" t="s">
        <v>30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</row>
    <row r="33" spans="1:17" s="1" customFormat="1">
      <c r="A33" s="104">
        <v>1</v>
      </c>
      <c r="B33" s="28" t="s">
        <v>134</v>
      </c>
      <c r="C33" s="59"/>
      <c r="D33" s="66"/>
      <c r="E33" s="31">
        <v>2000</v>
      </c>
      <c r="F33" s="39" t="s">
        <v>85</v>
      </c>
      <c r="G33" s="32" t="s">
        <v>23</v>
      </c>
      <c r="H33" s="92">
        <v>50.15</v>
      </c>
      <c r="I33" s="93">
        <v>16</v>
      </c>
      <c r="J33" s="21">
        <v>59</v>
      </c>
      <c r="K33" s="21">
        <v>103</v>
      </c>
      <c r="L33" s="94">
        <f t="shared" ref="L33:L34" si="4">K33/2</f>
        <v>51.5</v>
      </c>
      <c r="M33" s="94">
        <f t="shared" ref="M33:M34" si="5">J33+L33</f>
        <v>110.5</v>
      </c>
      <c r="N33" s="95">
        <f>0.6*M33</f>
        <v>66.3</v>
      </c>
      <c r="O33" s="21">
        <v>20</v>
      </c>
      <c r="P33" s="12" t="s">
        <v>143</v>
      </c>
      <c r="Q33" s="97" t="s">
        <v>127</v>
      </c>
    </row>
    <row r="34" spans="1:17" s="1" customFormat="1" ht="15.75" thickBot="1">
      <c r="A34" s="105">
        <v>2</v>
      </c>
      <c r="B34" s="29" t="s">
        <v>54</v>
      </c>
      <c r="C34" s="29"/>
      <c r="D34" s="30"/>
      <c r="E34" s="31">
        <v>2000</v>
      </c>
      <c r="F34" s="96" t="s">
        <v>55</v>
      </c>
      <c r="G34" s="32" t="s">
        <v>56</v>
      </c>
      <c r="H34" s="33">
        <v>51.7</v>
      </c>
      <c r="I34" s="34">
        <v>16</v>
      </c>
      <c r="J34" s="32">
        <v>35</v>
      </c>
      <c r="K34" s="32">
        <v>60</v>
      </c>
      <c r="L34" s="94">
        <f t="shared" si="4"/>
        <v>30</v>
      </c>
      <c r="M34" s="94">
        <f t="shared" si="5"/>
        <v>65</v>
      </c>
      <c r="N34" s="95">
        <f>0.6*M34</f>
        <v>39</v>
      </c>
      <c r="O34" s="32">
        <v>18</v>
      </c>
      <c r="P34" s="37" t="s">
        <v>141</v>
      </c>
      <c r="Q34" s="106" t="s">
        <v>57</v>
      </c>
    </row>
    <row r="35" spans="1:17" s="1" customFormat="1" ht="15.75" thickBot="1">
      <c r="A35" s="142" t="s">
        <v>31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</row>
    <row r="36" spans="1:17" s="1" customFormat="1">
      <c r="A36" s="141">
        <v>1</v>
      </c>
      <c r="B36" s="86" t="s">
        <v>124</v>
      </c>
      <c r="C36" s="59"/>
      <c r="D36" s="66"/>
      <c r="E36" s="12">
        <v>2001</v>
      </c>
      <c r="F36" s="94">
        <v>3</v>
      </c>
      <c r="G36" s="21" t="s">
        <v>122</v>
      </c>
      <c r="H36" s="99">
        <v>58.7</v>
      </c>
      <c r="I36" s="68">
        <v>16</v>
      </c>
      <c r="J36" s="107">
        <v>105</v>
      </c>
      <c r="K36" s="107">
        <v>145</v>
      </c>
      <c r="L36" s="94">
        <f>K36/2</f>
        <v>72.5</v>
      </c>
      <c r="M36" s="94">
        <f>J36+L36</f>
        <v>177.5</v>
      </c>
      <c r="N36" s="95">
        <f>0.6*M36</f>
        <v>106.5</v>
      </c>
      <c r="O36" s="107">
        <v>20</v>
      </c>
      <c r="P36" s="12" t="s">
        <v>69</v>
      </c>
      <c r="Q36" s="100" t="s">
        <v>123</v>
      </c>
    </row>
    <row r="37" spans="1:17" s="1" customFormat="1">
      <c r="A37" s="138">
        <v>2</v>
      </c>
      <c r="B37" s="86" t="s">
        <v>128</v>
      </c>
      <c r="C37" s="44"/>
      <c r="D37" s="66"/>
      <c r="E37" s="12">
        <v>2003</v>
      </c>
      <c r="F37" s="94" t="s">
        <v>55</v>
      </c>
      <c r="G37" s="21" t="s">
        <v>23</v>
      </c>
      <c r="H37" s="99">
        <v>62.3</v>
      </c>
      <c r="I37" s="68">
        <v>16</v>
      </c>
      <c r="J37" s="96">
        <v>55</v>
      </c>
      <c r="K37" s="96">
        <v>121</v>
      </c>
      <c r="L37" s="94">
        <f>K37/2</f>
        <v>60.5</v>
      </c>
      <c r="M37" s="94">
        <f>J37+L37</f>
        <v>115.5</v>
      </c>
      <c r="N37" s="98">
        <f>0.6*M37</f>
        <v>69.3</v>
      </c>
      <c r="O37" s="96">
        <v>18</v>
      </c>
      <c r="P37" s="37" t="s">
        <v>143</v>
      </c>
      <c r="Q37" s="100" t="s">
        <v>127</v>
      </c>
    </row>
    <row r="38" spans="1:17" s="1" customFormat="1">
      <c r="A38" s="138">
        <v>3</v>
      </c>
      <c r="B38" s="86" t="s">
        <v>137</v>
      </c>
      <c r="C38" s="44"/>
      <c r="D38" s="66"/>
      <c r="E38" s="12">
        <v>2002</v>
      </c>
      <c r="F38" s="94" t="s">
        <v>55</v>
      </c>
      <c r="G38" s="21" t="s">
        <v>23</v>
      </c>
      <c r="H38" s="99">
        <v>61.45</v>
      </c>
      <c r="I38" s="68">
        <v>12</v>
      </c>
      <c r="J38" s="39">
        <v>82</v>
      </c>
      <c r="K38" s="39">
        <v>180</v>
      </c>
      <c r="L38" s="94">
        <f>K38/2</f>
        <v>90</v>
      </c>
      <c r="M38" s="94">
        <f>J38+L38</f>
        <v>172</v>
      </c>
      <c r="N38" s="95">
        <f>0.3*M38</f>
        <v>51.6</v>
      </c>
      <c r="O38" s="39">
        <v>16</v>
      </c>
      <c r="P38" s="37" t="s">
        <v>140</v>
      </c>
      <c r="Q38" s="100" t="s">
        <v>127</v>
      </c>
    </row>
    <row r="39" spans="1:17" s="1" customFormat="1" ht="15.75" thickBot="1">
      <c r="A39" s="105">
        <v>4</v>
      </c>
      <c r="B39" s="86" t="s">
        <v>93</v>
      </c>
      <c r="C39" s="29"/>
      <c r="D39" s="66"/>
      <c r="E39" s="12">
        <v>2002</v>
      </c>
      <c r="F39" s="94" t="s">
        <v>55</v>
      </c>
      <c r="G39" s="32" t="s">
        <v>25</v>
      </c>
      <c r="H39" s="99">
        <v>63</v>
      </c>
      <c r="I39" s="68">
        <v>12</v>
      </c>
      <c r="J39" s="96">
        <v>50</v>
      </c>
      <c r="K39" s="96">
        <v>80</v>
      </c>
      <c r="L39" s="94">
        <f>K39/2</f>
        <v>40</v>
      </c>
      <c r="M39" s="94">
        <f>J39+L39</f>
        <v>90</v>
      </c>
      <c r="N39" s="98">
        <f>0.3*M39</f>
        <v>27</v>
      </c>
      <c r="O39" s="96">
        <v>15</v>
      </c>
      <c r="P39" s="37" t="s">
        <v>142</v>
      </c>
      <c r="Q39" s="100" t="s">
        <v>59</v>
      </c>
    </row>
    <row r="40" spans="1:17" s="1" customFormat="1" ht="15.75" thickBot="1">
      <c r="A40" s="142" t="s">
        <v>32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</row>
    <row r="41" spans="1:17" s="1" customFormat="1">
      <c r="A41" s="105">
        <v>1</v>
      </c>
      <c r="B41" s="60" t="s">
        <v>110</v>
      </c>
      <c r="C41" s="60"/>
      <c r="D41" s="91"/>
      <c r="E41" s="31">
        <v>2000</v>
      </c>
      <c r="F41" s="39" t="s">
        <v>69</v>
      </c>
      <c r="G41" s="32" t="s">
        <v>25</v>
      </c>
      <c r="H41" s="92">
        <v>60.6</v>
      </c>
      <c r="I41" s="93">
        <v>16</v>
      </c>
      <c r="J41" s="32">
        <v>101</v>
      </c>
      <c r="K41" s="32">
        <v>171</v>
      </c>
      <c r="L41" s="94">
        <f>K41/2</f>
        <v>85.5</v>
      </c>
      <c r="M41" s="94">
        <f>J41+L41</f>
        <v>186.5</v>
      </c>
      <c r="N41" s="95">
        <f>0.6*M41</f>
        <v>111.89999999999999</v>
      </c>
      <c r="O41" s="96">
        <v>20</v>
      </c>
      <c r="P41" s="37" t="s">
        <v>69</v>
      </c>
      <c r="Q41" s="97" t="s">
        <v>80</v>
      </c>
    </row>
    <row r="42" spans="1:17" s="1" customFormat="1">
      <c r="A42" s="105">
        <v>2</v>
      </c>
      <c r="B42" s="60" t="s">
        <v>61</v>
      </c>
      <c r="C42" s="87"/>
      <c r="D42" s="91"/>
      <c r="E42" s="31">
        <v>2000</v>
      </c>
      <c r="F42" s="39">
        <v>1</v>
      </c>
      <c r="G42" s="21" t="s">
        <v>62</v>
      </c>
      <c r="H42" s="92">
        <v>60.9</v>
      </c>
      <c r="I42" s="93">
        <v>24</v>
      </c>
      <c r="J42" s="32">
        <v>51</v>
      </c>
      <c r="K42" s="32">
        <v>91</v>
      </c>
      <c r="L42" s="94">
        <f>K42/2</f>
        <v>45.5</v>
      </c>
      <c r="M42" s="94">
        <f>J42+L42</f>
        <v>96.5</v>
      </c>
      <c r="N42" s="95">
        <f>1*M42</f>
        <v>96.5</v>
      </c>
      <c r="O42" s="96">
        <v>18</v>
      </c>
      <c r="P42" s="37">
        <v>2</v>
      </c>
      <c r="Q42" s="97" t="s">
        <v>63</v>
      </c>
    </row>
    <row r="43" spans="1:17" s="1" customFormat="1">
      <c r="A43" s="105">
        <v>3</v>
      </c>
      <c r="B43" s="60" t="s">
        <v>65</v>
      </c>
      <c r="C43" s="60"/>
      <c r="D43" s="91"/>
      <c r="E43" s="31">
        <v>1999</v>
      </c>
      <c r="F43" s="39" t="s">
        <v>66</v>
      </c>
      <c r="G43" s="32" t="s">
        <v>24</v>
      </c>
      <c r="H43" s="92">
        <v>62.5</v>
      </c>
      <c r="I43" s="93">
        <v>32</v>
      </c>
      <c r="J43" s="47">
        <v>28</v>
      </c>
      <c r="K43" s="47">
        <v>24</v>
      </c>
      <c r="L43" s="94">
        <f>K43/2</f>
        <v>12</v>
      </c>
      <c r="M43" s="94">
        <f>J43+L43</f>
        <v>40</v>
      </c>
      <c r="N43" s="95">
        <f>2*M43</f>
        <v>80</v>
      </c>
      <c r="O43" s="32">
        <v>16</v>
      </c>
      <c r="P43" s="50" t="s">
        <v>142</v>
      </c>
      <c r="Q43" s="97" t="s">
        <v>67</v>
      </c>
    </row>
    <row r="44" spans="1:17" s="1" customFormat="1" ht="15.75" thickBot="1">
      <c r="A44" s="105">
        <v>4</v>
      </c>
      <c r="B44" s="60" t="s">
        <v>95</v>
      </c>
      <c r="C44" s="60"/>
      <c r="D44" s="91"/>
      <c r="E44" s="31">
        <v>1999</v>
      </c>
      <c r="F44" s="39">
        <v>1</v>
      </c>
      <c r="G44" s="32" t="s">
        <v>25</v>
      </c>
      <c r="H44" s="92">
        <v>51</v>
      </c>
      <c r="I44" s="93">
        <v>24</v>
      </c>
      <c r="J44" s="47">
        <v>40</v>
      </c>
      <c r="K44" s="47">
        <v>64</v>
      </c>
      <c r="L44" s="94">
        <f>K44/2</f>
        <v>32</v>
      </c>
      <c r="M44" s="94">
        <f>J44+L44</f>
        <v>72</v>
      </c>
      <c r="N44" s="95">
        <f>1*M44</f>
        <v>72</v>
      </c>
      <c r="O44" s="96">
        <v>15</v>
      </c>
      <c r="P44" s="50">
        <v>3</v>
      </c>
      <c r="Q44" s="128" t="s">
        <v>138</v>
      </c>
    </row>
    <row r="45" spans="1:17" s="1" customFormat="1" ht="15.75" thickBot="1">
      <c r="A45" s="142" t="s">
        <v>47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4"/>
    </row>
    <row r="46" spans="1:17" s="1" customFormat="1">
      <c r="A46" s="105">
        <v>1</v>
      </c>
      <c r="B46" s="60" t="s">
        <v>117</v>
      </c>
      <c r="C46" s="60"/>
      <c r="D46" s="91"/>
      <c r="E46" s="31">
        <v>1997</v>
      </c>
      <c r="F46" s="39" t="s">
        <v>55</v>
      </c>
      <c r="G46" s="32" t="s">
        <v>24</v>
      </c>
      <c r="H46" s="92">
        <v>59.2</v>
      </c>
      <c r="I46" s="93">
        <v>24</v>
      </c>
      <c r="J46" s="32">
        <v>75</v>
      </c>
      <c r="K46" s="32">
        <v>112</v>
      </c>
      <c r="L46" s="94">
        <f>K46/2</f>
        <v>56</v>
      </c>
      <c r="M46" s="94">
        <f>J46+L46</f>
        <v>131</v>
      </c>
      <c r="N46" s="95">
        <f>1*M46</f>
        <v>131</v>
      </c>
      <c r="O46" s="96">
        <v>20</v>
      </c>
      <c r="P46" s="37" t="s">
        <v>139</v>
      </c>
      <c r="Q46" s="97" t="s">
        <v>67</v>
      </c>
    </row>
    <row r="47" spans="1:17" s="1" customFormat="1">
      <c r="A47" s="105">
        <v>2</v>
      </c>
      <c r="B47" s="60" t="s">
        <v>73</v>
      </c>
      <c r="C47" s="60"/>
      <c r="D47" s="91"/>
      <c r="E47" s="31">
        <v>1998</v>
      </c>
      <c r="F47" s="39" t="s">
        <v>55</v>
      </c>
      <c r="G47" s="32" t="s">
        <v>24</v>
      </c>
      <c r="H47" s="92">
        <v>60.6</v>
      </c>
      <c r="I47" s="93">
        <v>24</v>
      </c>
      <c r="J47" s="47">
        <v>77</v>
      </c>
      <c r="K47" s="47">
        <v>98</v>
      </c>
      <c r="L47" s="94">
        <f>K47/2</f>
        <v>49</v>
      </c>
      <c r="M47" s="94">
        <f>J47+L47</f>
        <v>126</v>
      </c>
      <c r="N47" s="95">
        <f>1*M47</f>
        <v>126</v>
      </c>
      <c r="O47" s="32">
        <v>18</v>
      </c>
      <c r="P47" s="50" t="s">
        <v>139</v>
      </c>
      <c r="Q47" s="97" t="s">
        <v>67</v>
      </c>
    </row>
    <row r="48" spans="1:17" s="1" customFormat="1">
      <c r="A48" s="105">
        <v>3</v>
      </c>
      <c r="B48" s="60" t="s">
        <v>75</v>
      </c>
      <c r="C48" s="60"/>
      <c r="D48" s="91"/>
      <c r="E48" s="31">
        <v>1996</v>
      </c>
      <c r="F48" s="39" t="s">
        <v>55</v>
      </c>
      <c r="G48" s="32" t="s">
        <v>24</v>
      </c>
      <c r="H48" s="92">
        <v>61.9</v>
      </c>
      <c r="I48" s="93">
        <v>32</v>
      </c>
      <c r="J48" s="47">
        <v>25</v>
      </c>
      <c r="K48" s="47">
        <v>62</v>
      </c>
      <c r="L48" s="94">
        <f>K48/2</f>
        <v>31</v>
      </c>
      <c r="M48" s="94">
        <f>J48+L48</f>
        <v>56</v>
      </c>
      <c r="N48" s="95">
        <f>2*M48</f>
        <v>112</v>
      </c>
      <c r="O48" s="32">
        <v>16</v>
      </c>
      <c r="P48" s="50" t="s">
        <v>142</v>
      </c>
      <c r="Q48" s="97" t="s">
        <v>76</v>
      </c>
    </row>
    <row r="49" spans="1:17" s="1" customFormat="1" ht="15.75" thickBot="1">
      <c r="A49" s="105">
        <v>4</v>
      </c>
      <c r="B49" s="60" t="s">
        <v>102</v>
      </c>
      <c r="C49" s="60"/>
      <c r="D49" s="91"/>
      <c r="E49" s="31">
        <v>1998</v>
      </c>
      <c r="F49" s="39" t="s">
        <v>103</v>
      </c>
      <c r="G49" s="32" t="s">
        <v>25</v>
      </c>
      <c r="H49" s="92">
        <v>46</v>
      </c>
      <c r="I49" s="93">
        <v>16</v>
      </c>
      <c r="J49" s="47">
        <v>40</v>
      </c>
      <c r="K49" s="47">
        <v>34</v>
      </c>
      <c r="L49" s="94">
        <f>K49/2</f>
        <v>17</v>
      </c>
      <c r="M49" s="94">
        <f>J49+L49</f>
        <v>57</v>
      </c>
      <c r="N49" s="95">
        <f>0.6*M49</f>
        <v>34.199999999999996</v>
      </c>
      <c r="O49" s="96">
        <v>15</v>
      </c>
      <c r="P49" s="50" t="s">
        <v>142</v>
      </c>
      <c r="Q49" s="97" t="s">
        <v>59</v>
      </c>
    </row>
    <row r="50" spans="1:17" s="1" customFormat="1" ht="15.75" thickBot="1">
      <c r="A50" s="142" t="s">
        <v>33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4"/>
    </row>
    <row r="51" spans="1:17" s="1" customFormat="1">
      <c r="A51" s="105">
        <v>1</v>
      </c>
      <c r="B51" s="60" t="s">
        <v>104</v>
      </c>
      <c r="C51" s="60"/>
      <c r="D51" s="91"/>
      <c r="E51" s="31">
        <v>2001</v>
      </c>
      <c r="F51" s="39" t="s">
        <v>55</v>
      </c>
      <c r="G51" s="32" t="s">
        <v>56</v>
      </c>
      <c r="H51" s="92">
        <v>65.599999999999994</v>
      </c>
      <c r="I51" s="93">
        <v>16</v>
      </c>
      <c r="J51" s="47">
        <v>71</v>
      </c>
      <c r="K51" s="47">
        <v>160</v>
      </c>
      <c r="L51" s="94">
        <f>K51/2</f>
        <v>80</v>
      </c>
      <c r="M51" s="94">
        <f>J51+L51</f>
        <v>151</v>
      </c>
      <c r="N51" s="98">
        <f>0.6*M51</f>
        <v>90.6</v>
      </c>
      <c r="O51" s="96">
        <v>20</v>
      </c>
      <c r="P51" s="50" t="s">
        <v>140</v>
      </c>
      <c r="Q51" s="97" t="s">
        <v>57</v>
      </c>
    </row>
    <row r="52" spans="1:17" s="1" customFormat="1">
      <c r="A52" s="105">
        <v>2</v>
      </c>
      <c r="B52" s="60" t="s">
        <v>135</v>
      </c>
      <c r="C52" s="60"/>
      <c r="D52" s="91"/>
      <c r="E52" s="31">
        <v>2003</v>
      </c>
      <c r="F52" s="39" t="s">
        <v>55</v>
      </c>
      <c r="G52" s="32" t="s">
        <v>23</v>
      </c>
      <c r="H52" s="92">
        <v>66.099999999999994</v>
      </c>
      <c r="I52" s="93">
        <v>12</v>
      </c>
      <c r="J52" s="32">
        <v>60</v>
      </c>
      <c r="K52" s="32">
        <v>173</v>
      </c>
      <c r="L52" s="94">
        <f>K52/2</f>
        <v>86.5</v>
      </c>
      <c r="M52" s="94">
        <f>J52+L52</f>
        <v>146.5</v>
      </c>
      <c r="N52" s="95">
        <f>0.3*M52</f>
        <v>43.949999999999996</v>
      </c>
      <c r="O52" s="96">
        <v>18</v>
      </c>
      <c r="P52" s="37" t="s">
        <v>140</v>
      </c>
      <c r="Q52" s="97" t="s">
        <v>127</v>
      </c>
    </row>
    <row r="53" spans="1:17" s="1" customFormat="1">
      <c r="A53" s="105">
        <v>3</v>
      </c>
      <c r="B53" s="60" t="s">
        <v>74</v>
      </c>
      <c r="C53" s="60"/>
      <c r="D53" s="91"/>
      <c r="E53" s="31">
        <v>2004</v>
      </c>
      <c r="F53" s="39" t="s">
        <v>55</v>
      </c>
      <c r="G53" s="32" t="s">
        <v>25</v>
      </c>
      <c r="H53" s="92">
        <v>63.2</v>
      </c>
      <c r="I53" s="93">
        <v>12</v>
      </c>
      <c r="J53" s="108">
        <v>58</v>
      </c>
      <c r="K53" s="108">
        <v>100</v>
      </c>
      <c r="L53" s="94">
        <f>K53/2</f>
        <v>50</v>
      </c>
      <c r="M53" s="94">
        <f>J53+L53</f>
        <v>108</v>
      </c>
      <c r="N53" s="95">
        <f>0.3*M53</f>
        <v>32.4</v>
      </c>
      <c r="O53" s="96">
        <v>16</v>
      </c>
      <c r="P53" s="50" t="s">
        <v>142</v>
      </c>
      <c r="Q53" s="128" t="s">
        <v>138</v>
      </c>
    </row>
    <row r="54" spans="1:17" s="1" customFormat="1" ht="15.75" thickBot="1">
      <c r="A54" s="105">
        <v>4</v>
      </c>
      <c r="B54" s="60" t="s">
        <v>133</v>
      </c>
      <c r="C54" s="60"/>
      <c r="D54" s="91"/>
      <c r="E54" s="31">
        <v>2006</v>
      </c>
      <c r="F54" s="39" t="s">
        <v>55</v>
      </c>
      <c r="G54" s="32" t="s">
        <v>23</v>
      </c>
      <c r="H54" s="92">
        <v>67.8</v>
      </c>
      <c r="I54" s="93">
        <v>6</v>
      </c>
      <c r="J54" s="47">
        <v>69</v>
      </c>
      <c r="K54" s="47">
        <v>165</v>
      </c>
      <c r="L54" s="94">
        <f>K54/2</f>
        <v>82.5</v>
      </c>
      <c r="M54" s="94">
        <f>J54+L54</f>
        <v>151.5</v>
      </c>
      <c r="N54" s="98">
        <f>0.07*M54</f>
        <v>10.605</v>
      </c>
      <c r="O54" s="96">
        <v>15</v>
      </c>
      <c r="P54" s="50" t="s">
        <v>142</v>
      </c>
      <c r="Q54" s="97" t="s">
        <v>127</v>
      </c>
    </row>
    <row r="55" spans="1:17" s="1" customFormat="1" ht="15.75" thickBot="1">
      <c r="A55" s="142" t="s">
        <v>34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4"/>
    </row>
    <row r="56" spans="1:17" s="1" customFormat="1">
      <c r="A56" s="104">
        <v>1</v>
      </c>
      <c r="B56" s="28" t="s">
        <v>167</v>
      </c>
      <c r="C56" s="69"/>
      <c r="D56" s="110"/>
      <c r="E56" s="11">
        <v>2000</v>
      </c>
      <c r="F56" s="24">
        <v>2</v>
      </c>
      <c r="G56" s="21" t="s">
        <v>25</v>
      </c>
      <c r="H56" s="111">
        <v>67.8</v>
      </c>
      <c r="I56" s="112">
        <v>24</v>
      </c>
      <c r="J56" s="21">
        <v>47</v>
      </c>
      <c r="K56" s="47">
        <v>80</v>
      </c>
      <c r="L56" s="94">
        <f>K56/2</f>
        <v>40</v>
      </c>
      <c r="M56" s="94">
        <f>J56+L56</f>
        <v>87</v>
      </c>
      <c r="N56" s="98">
        <f>1*M56</f>
        <v>87</v>
      </c>
      <c r="O56" s="107">
        <v>20</v>
      </c>
      <c r="P56" s="12">
        <v>3</v>
      </c>
      <c r="Q56" s="125" t="s">
        <v>80</v>
      </c>
    </row>
    <row r="57" spans="1:17" s="1" customFormat="1" ht="15.75" thickBot="1">
      <c r="A57" s="105">
        <v>2</v>
      </c>
      <c r="B57" s="61" t="s">
        <v>168</v>
      </c>
      <c r="C57" s="44"/>
      <c r="D57" s="30"/>
      <c r="E57" s="37">
        <v>1999</v>
      </c>
      <c r="F57" s="98">
        <v>2</v>
      </c>
      <c r="G57" s="21" t="s">
        <v>25</v>
      </c>
      <c r="H57" s="126">
        <v>66.900000000000006</v>
      </c>
      <c r="I57" s="34">
        <v>24</v>
      </c>
      <c r="J57" s="96">
        <v>43</v>
      </c>
      <c r="K57" s="96">
        <v>83</v>
      </c>
      <c r="L57" s="94">
        <f>K57/2</f>
        <v>41.5</v>
      </c>
      <c r="M57" s="94">
        <f>J57+L57</f>
        <v>84.5</v>
      </c>
      <c r="N57" s="98">
        <f>1*M57</f>
        <v>84.5</v>
      </c>
      <c r="O57" s="96">
        <v>18</v>
      </c>
      <c r="P57" s="37">
        <v>3</v>
      </c>
      <c r="Q57" s="127" t="s">
        <v>80</v>
      </c>
    </row>
    <row r="58" spans="1:17" s="1" customFormat="1" ht="15.75" thickBot="1">
      <c r="A58" s="142" t="s">
        <v>48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</row>
    <row r="59" spans="1:17" s="1" customFormat="1">
      <c r="A59" s="105">
        <v>1</v>
      </c>
      <c r="B59" s="60" t="s">
        <v>166</v>
      </c>
      <c r="C59" s="60"/>
      <c r="D59" s="91"/>
      <c r="E59" s="31">
        <v>1998</v>
      </c>
      <c r="F59" s="39" t="s">
        <v>66</v>
      </c>
      <c r="G59" s="32" t="s">
        <v>25</v>
      </c>
      <c r="H59" s="92">
        <v>64.599999999999994</v>
      </c>
      <c r="I59" s="93">
        <v>32</v>
      </c>
      <c r="J59" s="47">
        <v>43</v>
      </c>
      <c r="K59" s="47">
        <v>88</v>
      </c>
      <c r="L59" s="94">
        <f>K59/2</f>
        <v>44</v>
      </c>
      <c r="M59" s="94">
        <f>J59+L59</f>
        <v>87</v>
      </c>
      <c r="N59" s="95">
        <f>2*M59</f>
        <v>174</v>
      </c>
      <c r="O59" s="96">
        <v>20</v>
      </c>
      <c r="P59" s="50" t="s">
        <v>66</v>
      </c>
      <c r="Q59" s="97" t="s">
        <v>80</v>
      </c>
    </row>
    <row r="60" spans="1:17" s="1" customFormat="1">
      <c r="A60" s="105">
        <v>2</v>
      </c>
      <c r="B60" s="61" t="s">
        <v>160</v>
      </c>
      <c r="C60" s="29"/>
      <c r="D60" s="30"/>
      <c r="E60" s="37">
        <v>1997</v>
      </c>
      <c r="F60" s="98" t="s">
        <v>66</v>
      </c>
      <c r="G60" s="32" t="s">
        <v>25</v>
      </c>
      <c r="H60" s="126">
        <v>63.4</v>
      </c>
      <c r="I60" s="34">
        <v>24</v>
      </c>
      <c r="J60" s="39">
        <v>80</v>
      </c>
      <c r="K60" s="39">
        <v>78</v>
      </c>
      <c r="L60" s="94">
        <f>K60/2</f>
        <v>39</v>
      </c>
      <c r="M60" s="94">
        <f>J60+L60</f>
        <v>119</v>
      </c>
      <c r="N60" s="95">
        <f>1*M60</f>
        <v>119</v>
      </c>
      <c r="O60" s="39">
        <v>18</v>
      </c>
      <c r="P60" s="37">
        <v>1</v>
      </c>
      <c r="Q60" s="127" t="s">
        <v>80</v>
      </c>
    </row>
    <row r="61" spans="1:17" s="1" customFormat="1" ht="15.75" thickBot="1">
      <c r="A61" s="105">
        <v>3</v>
      </c>
      <c r="B61" s="60" t="s">
        <v>97</v>
      </c>
      <c r="C61" s="60"/>
      <c r="D61" s="91"/>
      <c r="E61" s="31">
        <v>1989</v>
      </c>
      <c r="F61" s="39" t="s">
        <v>66</v>
      </c>
      <c r="G61" s="32" t="s">
        <v>62</v>
      </c>
      <c r="H61" s="92">
        <v>67</v>
      </c>
      <c r="I61" s="93">
        <v>32</v>
      </c>
      <c r="J61" s="47">
        <v>80</v>
      </c>
      <c r="K61" s="47">
        <v>66</v>
      </c>
      <c r="L61" s="94">
        <f t="shared" ref="L61" si="6">K61/2</f>
        <v>33</v>
      </c>
      <c r="M61" s="94">
        <f t="shared" ref="M61" si="7">J61+L61</f>
        <v>113</v>
      </c>
      <c r="N61" s="95">
        <f>2*M61</f>
        <v>226</v>
      </c>
      <c r="O61" s="96" t="s">
        <v>96</v>
      </c>
      <c r="P61" s="50" t="s">
        <v>66</v>
      </c>
      <c r="Q61" s="97" t="s">
        <v>98</v>
      </c>
    </row>
    <row r="62" spans="1:17" s="1" customFormat="1" ht="15.75" thickBot="1">
      <c r="A62" s="142" t="s">
        <v>35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4"/>
    </row>
    <row r="63" spans="1:17" s="1" customFormat="1">
      <c r="A63" s="105">
        <v>1</v>
      </c>
      <c r="B63" s="60" t="s">
        <v>71</v>
      </c>
      <c r="C63" s="60"/>
      <c r="D63" s="91"/>
      <c r="E63" s="31">
        <v>2002</v>
      </c>
      <c r="F63" s="39">
        <v>1</v>
      </c>
      <c r="G63" s="32" t="s">
        <v>62</v>
      </c>
      <c r="H63" s="92">
        <v>68.7</v>
      </c>
      <c r="I63" s="93">
        <v>24</v>
      </c>
      <c r="J63" s="32">
        <v>100</v>
      </c>
      <c r="K63" s="32">
        <v>150</v>
      </c>
      <c r="L63" s="94">
        <f>K63/2</f>
        <v>75</v>
      </c>
      <c r="M63" s="94">
        <f>J63+L63</f>
        <v>175</v>
      </c>
      <c r="N63" s="95">
        <f>1*M63</f>
        <v>175</v>
      </c>
      <c r="O63" s="32">
        <v>20</v>
      </c>
      <c r="P63" s="37">
        <v>1</v>
      </c>
      <c r="Q63" s="97" t="s">
        <v>63</v>
      </c>
    </row>
    <row r="64" spans="1:17" s="1" customFormat="1">
      <c r="A64" s="105">
        <v>2</v>
      </c>
      <c r="B64" s="60" t="s">
        <v>130</v>
      </c>
      <c r="C64" s="60"/>
      <c r="D64" s="91"/>
      <c r="E64" s="31">
        <v>2001</v>
      </c>
      <c r="F64" s="39" t="s">
        <v>69</v>
      </c>
      <c r="G64" s="32" t="s">
        <v>23</v>
      </c>
      <c r="H64" s="92">
        <v>70.8</v>
      </c>
      <c r="I64" s="93">
        <v>16</v>
      </c>
      <c r="J64" s="47">
        <v>80</v>
      </c>
      <c r="K64" s="47">
        <v>141</v>
      </c>
      <c r="L64" s="94">
        <f>K64/2</f>
        <v>70.5</v>
      </c>
      <c r="M64" s="94">
        <f>J64+L64</f>
        <v>150.5</v>
      </c>
      <c r="N64" s="95">
        <f>0.6*M64</f>
        <v>90.3</v>
      </c>
      <c r="O64" s="96">
        <v>18</v>
      </c>
      <c r="P64" s="50" t="s">
        <v>103</v>
      </c>
      <c r="Q64" s="97" t="s">
        <v>127</v>
      </c>
    </row>
    <row r="65" spans="1:17" s="1" customFormat="1">
      <c r="A65" s="105">
        <v>3</v>
      </c>
      <c r="B65" s="60" t="s">
        <v>129</v>
      </c>
      <c r="C65" s="60"/>
      <c r="D65" s="91"/>
      <c r="E65" s="31">
        <v>2002</v>
      </c>
      <c r="F65" s="39" t="s">
        <v>55</v>
      </c>
      <c r="G65" s="32" t="s">
        <v>23</v>
      </c>
      <c r="H65" s="92">
        <v>70.5</v>
      </c>
      <c r="I65" s="93">
        <v>16</v>
      </c>
      <c r="J65" s="47">
        <v>65</v>
      </c>
      <c r="K65" s="47">
        <v>113</v>
      </c>
      <c r="L65" s="94">
        <f>K65/2</f>
        <v>56.5</v>
      </c>
      <c r="M65" s="94">
        <f>J65+L65</f>
        <v>121.5</v>
      </c>
      <c r="N65" s="95">
        <f>0.6*M65</f>
        <v>72.899999999999991</v>
      </c>
      <c r="O65" s="96">
        <v>16</v>
      </c>
      <c r="P65" s="50" t="s">
        <v>143</v>
      </c>
      <c r="Q65" s="97" t="s">
        <v>127</v>
      </c>
    </row>
    <row r="66" spans="1:17" s="1" customFormat="1" ht="15.75" thickBot="1">
      <c r="A66" s="105">
        <v>4</v>
      </c>
      <c r="B66" s="60" t="s">
        <v>131</v>
      </c>
      <c r="C66" s="60"/>
      <c r="D66" s="91"/>
      <c r="E66" s="31">
        <v>2004</v>
      </c>
      <c r="F66" s="39" t="s">
        <v>55</v>
      </c>
      <c r="G66" s="32" t="s">
        <v>23</v>
      </c>
      <c r="H66" s="92">
        <v>70.150000000000006</v>
      </c>
      <c r="I66" s="93">
        <v>12</v>
      </c>
      <c r="J66" s="47">
        <v>52</v>
      </c>
      <c r="K66" s="47">
        <v>123</v>
      </c>
      <c r="L66" s="94">
        <f>K66/2</f>
        <v>61.5</v>
      </c>
      <c r="M66" s="94">
        <f>J66+L66</f>
        <v>113.5</v>
      </c>
      <c r="N66" s="98">
        <f>0.3*M66</f>
        <v>34.049999999999997</v>
      </c>
      <c r="O66" s="96">
        <v>15</v>
      </c>
      <c r="P66" s="50" t="s">
        <v>142</v>
      </c>
      <c r="Q66" s="97" t="s">
        <v>127</v>
      </c>
    </row>
    <row r="67" spans="1:17" s="1" customFormat="1" ht="15.75" thickBot="1">
      <c r="A67" s="142" t="s">
        <v>36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4"/>
    </row>
    <row r="68" spans="1:17" s="1" customFormat="1" ht="15.75" thickBot="1">
      <c r="A68" s="105">
        <v>1</v>
      </c>
      <c r="B68" s="60" t="s">
        <v>112</v>
      </c>
      <c r="C68" s="60"/>
      <c r="D68" s="91"/>
      <c r="E68" s="31">
        <v>1999</v>
      </c>
      <c r="F68" s="39" t="s">
        <v>55</v>
      </c>
      <c r="G68" s="32" t="s">
        <v>107</v>
      </c>
      <c r="H68" s="92">
        <v>70</v>
      </c>
      <c r="I68" s="93">
        <v>16</v>
      </c>
      <c r="J68" s="47">
        <v>40</v>
      </c>
      <c r="K68" s="47">
        <v>50</v>
      </c>
      <c r="L68" s="94">
        <f>K68/2</f>
        <v>25</v>
      </c>
      <c r="M68" s="94">
        <f>J68+L68</f>
        <v>65</v>
      </c>
      <c r="N68" s="95">
        <f>0.6*M68</f>
        <v>39</v>
      </c>
      <c r="O68" s="96">
        <v>20</v>
      </c>
      <c r="P68" s="50" t="s">
        <v>142</v>
      </c>
      <c r="Q68" s="97" t="s">
        <v>108</v>
      </c>
    </row>
    <row r="69" spans="1:17" s="1" customFormat="1" ht="15.75" thickBot="1">
      <c r="A69" s="142" t="s">
        <v>78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4"/>
    </row>
    <row r="70" spans="1:17" s="1" customFormat="1">
      <c r="A70" s="105">
        <v>1</v>
      </c>
      <c r="B70" s="60" t="s">
        <v>79</v>
      </c>
      <c r="C70" s="60"/>
      <c r="D70" s="91"/>
      <c r="E70" s="31">
        <v>1997</v>
      </c>
      <c r="F70" s="39" t="s">
        <v>66</v>
      </c>
      <c r="G70" s="32" t="s">
        <v>25</v>
      </c>
      <c r="H70" s="92">
        <v>70.900000000000006</v>
      </c>
      <c r="I70" s="93">
        <v>24</v>
      </c>
      <c r="J70" s="32">
        <v>102</v>
      </c>
      <c r="K70" s="32">
        <v>140</v>
      </c>
      <c r="L70" s="94">
        <f>K70/2</f>
        <v>70</v>
      </c>
      <c r="M70" s="94">
        <f>J70+L70</f>
        <v>172</v>
      </c>
      <c r="N70" s="95">
        <f>1*M70</f>
        <v>172</v>
      </c>
      <c r="O70" s="32">
        <v>20</v>
      </c>
      <c r="P70" s="37">
        <v>1</v>
      </c>
      <c r="Q70" s="97" t="s">
        <v>80</v>
      </c>
    </row>
    <row r="71" spans="1:17" s="1" customFormat="1" ht="15.75" thickBot="1">
      <c r="A71" s="105">
        <v>2</v>
      </c>
      <c r="B71" s="60" t="s">
        <v>91</v>
      </c>
      <c r="C71" s="60"/>
      <c r="D71" s="91"/>
      <c r="E71" s="31">
        <v>1998</v>
      </c>
      <c r="F71" s="39" t="s">
        <v>66</v>
      </c>
      <c r="G71" s="32" t="s">
        <v>24</v>
      </c>
      <c r="H71" s="92">
        <v>73</v>
      </c>
      <c r="I71" s="93">
        <v>32</v>
      </c>
      <c r="J71" s="47">
        <v>45</v>
      </c>
      <c r="K71" s="47">
        <v>70</v>
      </c>
      <c r="L71" s="94">
        <f>K71/2</f>
        <v>35</v>
      </c>
      <c r="M71" s="94">
        <f>J71+L71</f>
        <v>80</v>
      </c>
      <c r="N71" s="98">
        <f>2*M71</f>
        <v>160</v>
      </c>
      <c r="O71" s="96">
        <v>18</v>
      </c>
      <c r="P71" s="50" t="s">
        <v>142</v>
      </c>
      <c r="Q71" s="97" t="s">
        <v>92</v>
      </c>
    </row>
    <row r="72" spans="1:17" s="1" customFormat="1" ht="15.75" thickBot="1">
      <c r="A72" s="142" t="s">
        <v>53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4"/>
    </row>
    <row r="73" spans="1:17" s="1" customFormat="1">
      <c r="A73" s="104">
        <v>1</v>
      </c>
      <c r="B73" s="28" t="s">
        <v>89</v>
      </c>
      <c r="C73" s="69"/>
      <c r="D73" s="110"/>
      <c r="E73" s="11">
        <v>2004</v>
      </c>
      <c r="F73" s="24" t="s">
        <v>69</v>
      </c>
      <c r="G73" s="21" t="s">
        <v>25</v>
      </c>
      <c r="H73" s="111">
        <v>76.5</v>
      </c>
      <c r="I73" s="112">
        <v>12</v>
      </c>
      <c r="J73" s="21">
        <v>85</v>
      </c>
      <c r="K73" s="21">
        <v>151</v>
      </c>
      <c r="L73" s="94">
        <f t="shared" ref="L73:L74" si="8">K73/2</f>
        <v>75.5</v>
      </c>
      <c r="M73" s="94">
        <f t="shared" ref="M73:M74" si="9">J73+L73</f>
        <v>160.5</v>
      </c>
      <c r="N73" s="98">
        <f>0.3*M73</f>
        <v>48.15</v>
      </c>
      <c r="O73" s="107">
        <v>20</v>
      </c>
      <c r="P73" s="12" t="s">
        <v>103</v>
      </c>
      <c r="Q73" s="128" t="s">
        <v>138</v>
      </c>
    </row>
    <row r="74" spans="1:17" s="1" customFormat="1" ht="15.75" thickBot="1">
      <c r="A74" s="105">
        <v>2</v>
      </c>
      <c r="B74" s="61" t="s">
        <v>121</v>
      </c>
      <c r="C74" s="44"/>
      <c r="D74" s="30"/>
      <c r="E74" s="37">
        <v>2001</v>
      </c>
      <c r="F74" s="98" t="s">
        <v>55</v>
      </c>
      <c r="G74" s="21" t="s">
        <v>122</v>
      </c>
      <c r="H74" s="126">
        <v>75</v>
      </c>
      <c r="I74" s="34">
        <v>16</v>
      </c>
      <c r="J74" s="96">
        <v>26</v>
      </c>
      <c r="K74" s="96">
        <v>92</v>
      </c>
      <c r="L74" s="94">
        <f t="shared" si="8"/>
        <v>46</v>
      </c>
      <c r="M74" s="94">
        <f t="shared" si="9"/>
        <v>72</v>
      </c>
      <c r="N74" s="95">
        <f>0.6*M74</f>
        <v>43.199999999999996</v>
      </c>
      <c r="O74" s="96">
        <v>18</v>
      </c>
      <c r="P74" s="37" t="s">
        <v>142</v>
      </c>
      <c r="Q74" s="127" t="s">
        <v>123</v>
      </c>
    </row>
    <row r="75" spans="1:17" s="1" customFormat="1" ht="15.75" thickBot="1">
      <c r="A75" s="142" t="s">
        <v>37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4"/>
    </row>
    <row r="76" spans="1:17" s="1" customFormat="1" ht="15.75" thickBot="1">
      <c r="A76" s="105">
        <v>1</v>
      </c>
      <c r="B76" s="60" t="s">
        <v>176</v>
      </c>
      <c r="C76" s="60"/>
      <c r="D76" s="91"/>
      <c r="E76" s="31">
        <v>2000</v>
      </c>
      <c r="F76" s="39">
        <v>1</v>
      </c>
      <c r="G76" s="32" t="s">
        <v>25</v>
      </c>
      <c r="H76" s="92">
        <v>78.05</v>
      </c>
      <c r="I76" s="93">
        <v>24</v>
      </c>
      <c r="J76" s="32">
        <v>70</v>
      </c>
      <c r="K76" s="32">
        <v>125</v>
      </c>
      <c r="L76" s="94">
        <v>62.5</v>
      </c>
      <c r="M76" s="94">
        <v>132.5</v>
      </c>
      <c r="N76" s="95">
        <v>132.5</v>
      </c>
      <c r="O76" s="32">
        <v>20</v>
      </c>
      <c r="P76" s="37">
        <v>1</v>
      </c>
      <c r="Q76" s="83" t="s">
        <v>70</v>
      </c>
    </row>
    <row r="77" spans="1:17" s="1" customFormat="1" ht="15.75" thickBot="1">
      <c r="A77" s="142" t="s">
        <v>49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4"/>
    </row>
    <row r="78" spans="1:17" s="1" customFormat="1" ht="15.75" thickBot="1">
      <c r="A78" s="105">
        <v>1</v>
      </c>
      <c r="B78" s="60" t="s">
        <v>116</v>
      </c>
      <c r="C78" s="60"/>
      <c r="D78" s="91"/>
      <c r="E78" s="31">
        <v>1997</v>
      </c>
      <c r="F78" s="39">
        <v>1</v>
      </c>
      <c r="G78" s="32" t="s">
        <v>24</v>
      </c>
      <c r="H78" s="92">
        <v>74.8</v>
      </c>
      <c r="I78" s="93">
        <v>32</v>
      </c>
      <c r="J78" s="32">
        <v>41</v>
      </c>
      <c r="K78" s="32">
        <v>54</v>
      </c>
      <c r="L78" s="94">
        <f t="shared" ref="L78" si="10">K78/2</f>
        <v>27</v>
      </c>
      <c r="M78" s="94">
        <f t="shared" ref="M78" si="11">J78+L78</f>
        <v>68</v>
      </c>
      <c r="N78" s="95">
        <f>M78*2</f>
        <v>136</v>
      </c>
      <c r="O78" s="32">
        <v>20</v>
      </c>
      <c r="P78" s="37" t="s">
        <v>142</v>
      </c>
      <c r="Q78" s="97" t="s">
        <v>67</v>
      </c>
    </row>
    <row r="79" spans="1:17" s="1" customFormat="1" ht="15.75" thickBot="1">
      <c r="A79" s="142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4"/>
    </row>
    <row r="80" spans="1:17" s="1" customFormat="1" ht="15.75" thickBot="1">
      <c r="A80" s="142" t="s">
        <v>50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4"/>
    </row>
    <row r="81" spans="1:17" s="1" customFormat="1">
      <c r="A81" s="105">
        <v>1</v>
      </c>
      <c r="B81" s="60" t="s">
        <v>115</v>
      </c>
      <c r="C81" s="60"/>
      <c r="D81" s="91"/>
      <c r="E81" s="31">
        <v>1997</v>
      </c>
      <c r="F81" s="39">
        <v>1</v>
      </c>
      <c r="G81" s="32" t="s">
        <v>24</v>
      </c>
      <c r="H81" s="92">
        <v>83.5</v>
      </c>
      <c r="I81" s="93">
        <v>32</v>
      </c>
      <c r="J81" s="32">
        <v>54</v>
      </c>
      <c r="K81" s="32">
        <v>82</v>
      </c>
      <c r="L81" s="94">
        <f>K81/2</f>
        <v>41</v>
      </c>
      <c r="M81" s="94">
        <f>J81+L81</f>
        <v>95</v>
      </c>
      <c r="N81" s="95">
        <f>M81*2</f>
        <v>190</v>
      </c>
      <c r="O81" s="96">
        <v>20</v>
      </c>
      <c r="P81" s="37" t="s">
        <v>142</v>
      </c>
      <c r="Q81" s="97" t="s">
        <v>59</v>
      </c>
    </row>
    <row r="82" spans="1:17" s="1" customFormat="1">
      <c r="A82" s="105">
        <v>2</v>
      </c>
      <c r="B82" s="60" t="s">
        <v>77</v>
      </c>
      <c r="C82" s="60"/>
      <c r="D82" s="91"/>
      <c r="E82" s="31">
        <v>1998</v>
      </c>
      <c r="F82" s="39" t="s">
        <v>55</v>
      </c>
      <c r="G82" s="32" t="s">
        <v>24</v>
      </c>
      <c r="H82" s="92">
        <v>83.3</v>
      </c>
      <c r="I82" s="93">
        <v>32</v>
      </c>
      <c r="J82" s="47">
        <v>40</v>
      </c>
      <c r="K82" s="47">
        <v>81</v>
      </c>
      <c r="L82" s="94">
        <f>K82/2</f>
        <v>40.5</v>
      </c>
      <c r="M82" s="94">
        <f>J82+L82</f>
        <v>80.5</v>
      </c>
      <c r="N82" s="95">
        <f>M82*2</f>
        <v>161</v>
      </c>
      <c r="O82" s="32">
        <v>18</v>
      </c>
      <c r="P82" s="50" t="s">
        <v>142</v>
      </c>
      <c r="Q82" s="97" t="s">
        <v>67</v>
      </c>
    </row>
    <row r="83" spans="1:17" s="1" customFormat="1">
      <c r="A83" s="105">
        <v>3</v>
      </c>
      <c r="B83" s="60" t="s">
        <v>163</v>
      </c>
      <c r="C83" s="60"/>
      <c r="D83" s="91"/>
      <c r="E83" s="31">
        <v>1997</v>
      </c>
      <c r="F83" s="39" t="s">
        <v>55</v>
      </c>
      <c r="G83" s="32" t="s">
        <v>24</v>
      </c>
      <c r="H83" s="92">
        <v>81.7</v>
      </c>
      <c r="I83" s="93">
        <v>24</v>
      </c>
      <c r="J83" s="93">
        <v>76</v>
      </c>
      <c r="K83" s="47">
        <v>87</v>
      </c>
      <c r="L83" s="94">
        <f>K83/2</f>
        <v>43.5</v>
      </c>
      <c r="M83" s="94">
        <f>J83+L83</f>
        <v>119.5</v>
      </c>
      <c r="N83" s="95">
        <f>M83*1</f>
        <v>119.5</v>
      </c>
      <c r="O83" s="32">
        <v>16</v>
      </c>
      <c r="P83" s="50" t="s">
        <v>172</v>
      </c>
      <c r="Q83" s="97" t="s">
        <v>67</v>
      </c>
    </row>
    <row r="84" spans="1:17" s="1" customFormat="1" ht="15.75" thickBot="1">
      <c r="A84" s="105">
        <v>4</v>
      </c>
      <c r="B84" s="60" t="s">
        <v>161</v>
      </c>
      <c r="C84" s="60"/>
      <c r="D84" s="91"/>
      <c r="E84" s="31">
        <v>1996</v>
      </c>
      <c r="F84" s="39" t="s">
        <v>55</v>
      </c>
      <c r="G84" s="32" t="s">
        <v>24</v>
      </c>
      <c r="H84" s="92">
        <v>80.8</v>
      </c>
      <c r="I84" s="93">
        <v>24</v>
      </c>
      <c r="J84" s="47">
        <v>67</v>
      </c>
      <c r="K84" s="47">
        <v>104</v>
      </c>
      <c r="L84" s="94">
        <f>K84/2</f>
        <v>52</v>
      </c>
      <c r="M84" s="94">
        <f>J84+L84</f>
        <v>119</v>
      </c>
      <c r="N84" s="95">
        <f>M84*1</f>
        <v>119</v>
      </c>
      <c r="O84" s="39">
        <v>15</v>
      </c>
      <c r="P84" s="50" t="s">
        <v>172</v>
      </c>
      <c r="Q84" s="97" t="s">
        <v>67</v>
      </c>
    </row>
    <row r="85" spans="1:17" s="1" customFormat="1" ht="15.75" thickBot="1">
      <c r="A85" s="142" t="s">
        <v>52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4"/>
    </row>
    <row r="86" spans="1:17" s="1" customFormat="1">
      <c r="A86" s="105">
        <v>1</v>
      </c>
      <c r="B86" s="60" t="s">
        <v>158</v>
      </c>
      <c r="C86" s="60"/>
      <c r="D86" s="91"/>
      <c r="E86" s="31">
        <v>2000</v>
      </c>
      <c r="F86" s="39" t="s">
        <v>55</v>
      </c>
      <c r="G86" s="32" t="s">
        <v>25</v>
      </c>
      <c r="H86" s="92">
        <v>92.8</v>
      </c>
      <c r="I86" s="93">
        <v>16</v>
      </c>
      <c r="J86" s="108">
        <v>56</v>
      </c>
      <c r="K86" s="108">
        <v>70</v>
      </c>
      <c r="L86" s="94">
        <f>K86/2</f>
        <v>35</v>
      </c>
      <c r="M86" s="94">
        <f>J86+L86</f>
        <v>91</v>
      </c>
      <c r="N86" s="95">
        <f>M86*0.6</f>
        <v>54.6</v>
      </c>
      <c r="O86" s="96">
        <v>20</v>
      </c>
      <c r="P86" s="50" t="s">
        <v>141</v>
      </c>
      <c r="Q86" s="97" t="s">
        <v>59</v>
      </c>
    </row>
    <row r="87" spans="1:17" s="1" customFormat="1" ht="15.75" thickBot="1">
      <c r="A87" s="105">
        <v>2</v>
      </c>
      <c r="B87" s="60" t="s">
        <v>159</v>
      </c>
      <c r="C87" s="60"/>
      <c r="D87" s="91"/>
      <c r="E87" s="31">
        <v>2000</v>
      </c>
      <c r="F87" s="39" t="s">
        <v>55</v>
      </c>
      <c r="G87" s="32" t="s">
        <v>25</v>
      </c>
      <c r="H87" s="92">
        <v>102.8</v>
      </c>
      <c r="I87" s="93">
        <v>12</v>
      </c>
      <c r="J87" s="47">
        <v>60</v>
      </c>
      <c r="K87" s="47">
        <v>66</v>
      </c>
      <c r="L87" s="94">
        <f>K87/2</f>
        <v>33</v>
      </c>
      <c r="M87" s="94">
        <f>J87+L87</f>
        <v>93</v>
      </c>
      <c r="N87" s="95">
        <f>M87*0.3</f>
        <v>27.9</v>
      </c>
      <c r="O87" s="39">
        <v>18</v>
      </c>
      <c r="P87" s="50" t="s">
        <v>142</v>
      </c>
      <c r="Q87" s="97" t="s">
        <v>59</v>
      </c>
    </row>
    <row r="88" spans="1:17" s="1" customFormat="1" ht="15.75" thickBot="1">
      <c r="A88" s="142" t="s">
        <v>51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4"/>
    </row>
    <row r="89" spans="1:17" s="1" customFormat="1">
      <c r="A89" s="105">
        <v>1</v>
      </c>
      <c r="B89" s="60" t="s">
        <v>82</v>
      </c>
      <c r="C89" s="60"/>
      <c r="D89" s="91"/>
      <c r="E89" s="31">
        <v>1996</v>
      </c>
      <c r="F89" s="39" t="s">
        <v>55</v>
      </c>
      <c r="G89" s="32" t="s">
        <v>24</v>
      </c>
      <c r="H89" s="92">
        <v>93.8</v>
      </c>
      <c r="I89" s="93">
        <v>32</v>
      </c>
      <c r="J89" s="47">
        <v>24</v>
      </c>
      <c r="K89" s="47">
        <v>65</v>
      </c>
      <c r="L89" s="94">
        <f t="shared" ref="L89:L90" si="12">K89/2</f>
        <v>32.5</v>
      </c>
      <c r="M89" s="94">
        <f t="shared" ref="M89:M90" si="13">J89+L89</f>
        <v>56.5</v>
      </c>
      <c r="N89" s="95">
        <f>M89*2</f>
        <v>113</v>
      </c>
      <c r="O89" s="96">
        <v>20</v>
      </c>
      <c r="P89" s="50" t="s">
        <v>142</v>
      </c>
      <c r="Q89" s="97" t="s">
        <v>67</v>
      </c>
    </row>
    <row r="90" spans="1:17" s="1" customFormat="1">
      <c r="A90" s="105">
        <v>2</v>
      </c>
      <c r="B90" s="60" t="s">
        <v>157</v>
      </c>
      <c r="C90" s="60"/>
      <c r="D90" s="91"/>
      <c r="E90" s="31">
        <v>1997</v>
      </c>
      <c r="F90" s="39" t="s">
        <v>55</v>
      </c>
      <c r="G90" s="32" t="s">
        <v>25</v>
      </c>
      <c r="H90" s="92">
        <v>88</v>
      </c>
      <c r="I90" s="93">
        <v>16</v>
      </c>
      <c r="J90" s="47">
        <v>104</v>
      </c>
      <c r="K90" s="47">
        <v>152</v>
      </c>
      <c r="L90" s="94">
        <f t="shared" si="12"/>
        <v>76</v>
      </c>
      <c r="M90" s="94">
        <f t="shared" si="13"/>
        <v>180</v>
      </c>
      <c r="N90" s="95">
        <f>M90*0.6</f>
        <v>108</v>
      </c>
      <c r="O90" s="39">
        <v>18</v>
      </c>
      <c r="P90" s="50" t="s">
        <v>140</v>
      </c>
      <c r="Q90" s="97" t="s">
        <v>80</v>
      </c>
    </row>
    <row r="91" spans="1:17" s="1" customFormat="1" ht="15.75" thickBot="1">
      <c r="A91" s="105">
        <v>3</v>
      </c>
      <c r="B91" s="60" t="s">
        <v>72</v>
      </c>
      <c r="C91" s="60"/>
      <c r="D91" s="91"/>
      <c r="E91" s="31">
        <v>1994</v>
      </c>
      <c r="F91" s="39">
        <v>1</v>
      </c>
      <c r="G91" s="32" t="s">
        <v>24</v>
      </c>
      <c r="H91" s="92">
        <v>95</v>
      </c>
      <c r="I91" s="93">
        <v>32</v>
      </c>
      <c r="J91" s="32">
        <v>62</v>
      </c>
      <c r="K91" s="32">
        <v>92</v>
      </c>
      <c r="L91" s="94">
        <f>K91/2</f>
        <v>46</v>
      </c>
      <c r="M91" s="94">
        <f>J91+L91</f>
        <v>108</v>
      </c>
      <c r="N91" s="95">
        <f>M91*2</f>
        <v>216</v>
      </c>
      <c r="O91" s="32" t="s">
        <v>96</v>
      </c>
      <c r="P91" s="37" t="s">
        <v>142</v>
      </c>
      <c r="Q91" s="97" t="s">
        <v>59</v>
      </c>
    </row>
    <row r="92" spans="1:17" s="1" customFormat="1" ht="15.75" thickBot="1">
      <c r="A92" s="158" t="s">
        <v>20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60"/>
    </row>
    <row r="93" spans="1:17" s="1" customFormat="1" ht="15.75" thickBot="1">
      <c r="A93" s="142" t="s">
        <v>38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4"/>
    </row>
    <row r="94" spans="1:17" s="1" customFormat="1">
      <c r="A94" s="104">
        <v>1</v>
      </c>
      <c r="B94" s="86" t="s">
        <v>125</v>
      </c>
      <c r="C94" s="59"/>
      <c r="D94" s="66"/>
      <c r="E94" s="12">
        <v>2002</v>
      </c>
      <c r="F94" s="94" t="s">
        <v>69</v>
      </c>
      <c r="G94" s="21" t="s">
        <v>122</v>
      </c>
      <c r="H94" s="99">
        <v>56</v>
      </c>
      <c r="I94" s="68">
        <v>16</v>
      </c>
      <c r="J94" s="24">
        <v>76</v>
      </c>
      <c r="K94" s="24"/>
      <c r="L94" s="94"/>
      <c r="M94" s="94">
        <f t="shared" ref="M94:M101" si="14">J94+L94</f>
        <v>76</v>
      </c>
      <c r="N94" s="94">
        <f>I94*J94*0.6/H94</f>
        <v>13.028571428571428</v>
      </c>
      <c r="O94" s="24">
        <v>20</v>
      </c>
      <c r="P94" s="12" t="s">
        <v>69</v>
      </c>
      <c r="Q94" s="125" t="s">
        <v>123</v>
      </c>
    </row>
    <row r="95" spans="1:17" s="1" customFormat="1">
      <c r="A95" s="138">
        <v>2</v>
      </c>
      <c r="B95" s="61" t="s">
        <v>124</v>
      </c>
      <c r="C95" s="44"/>
      <c r="D95" s="30"/>
      <c r="E95" s="37">
        <v>2001</v>
      </c>
      <c r="F95" s="98">
        <v>3</v>
      </c>
      <c r="G95" s="32" t="s">
        <v>122</v>
      </c>
      <c r="H95" s="126">
        <v>58.7</v>
      </c>
      <c r="I95" s="34">
        <v>16</v>
      </c>
      <c r="J95" s="108">
        <v>79</v>
      </c>
      <c r="K95" s="108"/>
      <c r="L95" s="94"/>
      <c r="M95" s="94">
        <f t="shared" si="14"/>
        <v>79</v>
      </c>
      <c r="N95" s="94">
        <f>I95*J95*0.6/H95</f>
        <v>12.919931856899488</v>
      </c>
      <c r="O95" s="96">
        <v>18</v>
      </c>
      <c r="P95" s="37" t="s">
        <v>69</v>
      </c>
      <c r="Q95" s="127" t="s">
        <v>123</v>
      </c>
    </row>
    <row r="96" spans="1:17" s="1" customFormat="1">
      <c r="A96" s="138">
        <v>3</v>
      </c>
      <c r="B96" s="28" t="s">
        <v>71</v>
      </c>
      <c r="C96" s="124"/>
      <c r="D96" s="110"/>
      <c r="E96" s="11">
        <v>2002</v>
      </c>
      <c r="F96" s="24">
        <v>1</v>
      </c>
      <c r="G96" s="21" t="s">
        <v>62</v>
      </c>
      <c r="H96" s="111">
        <v>68.7</v>
      </c>
      <c r="I96" s="112">
        <v>16</v>
      </c>
      <c r="J96" s="32">
        <v>75</v>
      </c>
      <c r="K96" s="32"/>
      <c r="L96" s="94"/>
      <c r="M96" s="94">
        <f t="shared" si="14"/>
        <v>75</v>
      </c>
      <c r="N96" s="94">
        <f>I96*J96*0.6/H96</f>
        <v>10.480349344978166</v>
      </c>
      <c r="O96" s="24">
        <v>16</v>
      </c>
      <c r="P96" s="12" t="s">
        <v>142</v>
      </c>
      <c r="Q96" s="100" t="s">
        <v>63</v>
      </c>
    </row>
    <row r="97" spans="1:17" s="1" customFormat="1">
      <c r="A97" s="138">
        <v>4</v>
      </c>
      <c r="B97" s="28" t="s">
        <v>118</v>
      </c>
      <c r="C97" s="124"/>
      <c r="D97" s="110"/>
      <c r="E97" s="11">
        <v>2005</v>
      </c>
      <c r="F97" s="24" t="s">
        <v>55</v>
      </c>
      <c r="G97" s="21" t="s">
        <v>107</v>
      </c>
      <c r="H97" s="111">
        <v>38.200000000000003</v>
      </c>
      <c r="I97" s="112">
        <v>12</v>
      </c>
      <c r="J97" s="94">
        <v>60</v>
      </c>
      <c r="K97" s="94"/>
      <c r="L97" s="94"/>
      <c r="M97" s="94">
        <f t="shared" si="14"/>
        <v>60</v>
      </c>
      <c r="N97" s="94">
        <f>I97*J97*0.3/H97</f>
        <v>5.654450261780104</v>
      </c>
      <c r="O97" s="94">
        <v>15</v>
      </c>
      <c r="P97" s="12" t="s">
        <v>140</v>
      </c>
      <c r="Q97" s="125" t="s">
        <v>108</v>
      </c>
    </row>
    <row r="98" spans="1:17" s="1" customFormat="1">
      <c r="A98" s="138">
        <v>5</v>
      </c>
      <c r="B98" s="28" t="s">
        <v>89</v>
      </c>
      <c r="C98" s="28"/>
      <c r="D98" s="110"/>
      <c r="E98" s="11">
        <v>2004</v>
      </c>
      <c r="F98" s="24" t="s">
        <v>69</v>
      </c>
      <c r="G98" s="32" t="s">
        <v>25</v>
      </c>
      <c r="H98" s="111">
        <v>76.5</v>
      </c>
      <c r="I98" s="112">
        <v>12</v>
      </c>
      <c r="J98" s="21">
        <v>72</v>
      </c>
      <c r="K98" s="21"/>
      <c r="L98" s="94"/>
      <c r="M98" s="94">
        <f t="shared" si="14"/>
        <v>72</v>
      </c>
      <c r="N98" s="94">
        <f>I98*J98*0.3/H98</f>
        <v>3.388235294117647</v>
      </c>
      <c r="O98" s="24">
        <v>14</v>
      </c>
      <c r="P98" s="12" t="s">
        <v>142</v>
      </c>
      <c r="Q98" s="128" t="s">
        <v>138</v>
      </c>
    </row>
    <row r="99" spans="1:17" s="1" customFormat="1">
      <c r="A99" s="138">
        <v>6</v>
      </c>
      <c r="B99" s="61" t="s">
        <v>121</v>
      </c>
      <c r="C99" s="44"/>
      <c r="D99" s="30"/>
      <c r="E99" s="37">
        <v>2001</v>
      </c>
      <c r="F99" s="98" t="s">
        <v>55</v>
      </c>
      <c r="G99" s="21" t="s">
        <v>122</v>
      </c>
      <c r="H99" s="126">
        <v>75</v>
      </c>
      <c r="I99" s="34">
        <v>16</v>
      </c>
      <c r="J99" s="96">
        <v>19</v>
      </c>
      <c r="K99" s="96"/>
      <c r="L99" s="94"/>
      <c r="M99" s="94">
        <f t="shared" si="14"/>
        <v>19</v>
      </c>
      <c r="N99" s="94">
        <f>I99*J99*0.6/H99</f>
        <v>2.4319999999999999</v>
      </c>
      <c r="O99" s="94">
        <v>13</v>
      </c>
      <c r="P99" s="37" t="s">
        <v>142</v>
      </c>
      <c r="Q99" s="127" t="s">
        <v>123</v>
      </c>
    </row>
    <row r="100" spans="1:17" s="1" customFormat="1">
      <c r="A100" s="105">
        <v>7</v>
      </c>
      <c r="B100" s="29" t="s">
        <v>87</v>
      </c>
      <c r="C100" s="29"/>
      <c r="D100" s="30"/>
      <c r="E100" s="31">
        <v>2006</v>
      </c>
      <c r="F100" s="96" t="s">
        <v>55</v>
      </c>
      <c r="G100" s="32" t="s">
        <v>62</v>
      </c>
      <c r="H100" s="33">
        <v>51.6</v>
      </c>
      <c r="I100" s="34">
        <v>12</v>
      </c>
      <c r="J100" s="32">
        <v>30</v>
      </c>
      <c r="K100" s="32"/>
      <c r="L100" s="94"/>
      <c r="M100" s="94">
        <f t="shared" si="14"/>
        <v>30</v>
      </c>
      <c r="N100" s="94">
        <f>I100*J100*0.3/H100</f>
        <v>2.0930232558139532</v>
      </c>
      <c r="O100" s="24">
        <v>12</v>
      </c>
      <c r="P100" s="12" t="s">
        <v>142</v>
      </c>
      <c r="Q100" s="127" t="s">
        <v>63</v>
      </c>
    </row>
    <row r="101" spans="1:17" s="1" customFormat="1" ht="15.75" thickBot="1">
      <c r="A101" s="105">
        <v>8</v>
      </c>
      <c r="B101" s="60" t="s">
        <v>74</v>
      </c>
      <c r="C101" s="60"/>
      <c r="D101" s="91"/>
      <c r="E101" s="31">
        <v>2004</v>
      </c>
      <c r="F101" s="39" t="s">
        <v>55</v>
      </c>
      <c r="G101" s="32" t="s">
        <v>25</v>
      </c>
      <c r="H101" s="92">
        <v>64.7</v>
      </c>
      <c r="I101" s="93">
        <v>8</v>
      </c>
      <c r="J101" s="96">
        <v>79</v>
      </c>
      <c r="K101" s="96"/>
      <c r="L101" s="94"/>
      <c r="M101" s="94">
        <f t="shared" si="14"/>
        <v>79</v>
      </c>
      <c r="N101" s="94">
        <f>I101*J101*0.13/H101</f>
        <v>1.2698608964451312</v>
      </c>
      <c r="O101" s="94">
        <v>11</v>
      </c>
      <c r="P101" s="37" t="s">
        <v>142</v>
      </c>
      <c r="Q101" s="128" t="s">
        <v>138</v>
      </c>
    </row>
    <row r="102" spans="1:17" s="1" customFormat="1" ht="15.75" thickBot="1">
      <c r="A102" s="142" t="s">
        <v>39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4"/>
    </row>
    <row r="103" spans="1:17" s="1" customFormat="1" ht="15.75" thickBot="1">
      <c r="A103" s="64">
        <v>1</v>
      </c>
      <c r="B103" s="60" t="s">
        <v>61</v>
      </c>
      <c r="C103" s="87"/>
      <c r="D103" s="38"/>
      <c r="E103" s="31">
        <v>2000</v>
      </c>
      <c r="F103" s="39">
        <v>1</v>
      </c>
      <c r="G103" s="21" t="s">
        <v>62</v>
      </c>
      <c r="H103" s="40">
        <v>60.9</v>
      </c>
      <c r="I103" s="41">
        <v>16</v>
      </c>
      <c r="J103" s="35">
        <v>45</v>
      </c>
      <c r="K103" s="35"/>
      <c r="L103" s="7"/>
      <c r="M103" s="94">
        <f>J103+L103</f>
        <v>45</v>
      </c>
      <c r="N103" s="7">
        <f>I103*J103*0.13/H103</f>
        <v>1.5369458128078819</v>
      </c>
      <c r="O103" s="39">
        <v>20</v>
      </c>
      <c r="P103" s="37" t="s">
        <v>142</v>
      </c>
      <c r="Q103" s="13" t="s">
        <v>63</v>
      </c>
    </row>
    <row r="104" spans="1:17" s="1" customFormat="1" ht="15.75" thickBot="1">
      <c r="A104" s="167" t="s">
        <v>45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9"/>
    </row>
    <row r="105" spans="1:17" s="1" customFormat="1">
      <c r="A105" s="64">
        <v>1</v>
      </c>
      <c r="B105" s="65" t="s">
        <v>156</v>
      </c>
      <c r="C105" s="59"/>
      <c r="D105" s="66"/>
      <c r="E105" s="11">
        <v>1997</v>
      </c>
      <c r="F105" s="107" t="s">
        <v>101</v>
      </c>
      <c r="G105" s="21" t="s">
        <v>25</v>
      </c>
      <c r="H105" s="67">
        <v>69.599999999999994</v>
      </c>
      <c r="I105" s="68">
        <v>32</v>
      </c>
      <c r="J105" s="21">
        <v>40</v>
      </c>
      <c r="K105" s="21"/>
      <c r="L105" s="94"/>
      <c r="M105" s="94">
        <f>J105+L105</f>
        <v>40</v>
      </c>
      <c r="N105" s="94">
        <f>I105*J105*1.5/H105</f>
        <v>27.586206896551726</v>
      </c>
      <c r="O105" s="21">
        <v>20</v>
      </c>
      <c r="P105" s="12" t="s">
        <v>142</v>
      </c>
      <c r="Q105" s="128" t="s">
        <v>70</v>
      </c>
    </row>
    <row r="106" spans="1:17" s="1" customFormat="1">
      <c r="A106" s="6">
        <v>2</v>
      </c>
      <c r="B106" s="29" t="s">
        <v>162</v>
      </c>
      <c r="C106" s="29"/>
      <c r="D106" s="30"/>
      <c r="E106" s="31">
        <v>1995</v>
      </c>
      <c r="F106" s="96">
        <v>1</v>
      </c>
      <c r="G106" s="32" t="s">
        <v>24</v>
      </c>
      <c r="H106" s="33">
        <v>80.8</v>
      </c>
      <c r="I106" s="34">
        <v>32</v>
      </c>
      <c r="J106" s="98">
        <v>38</v>
      </c>
      <c r="K106" s="98"/>
      <c r="L106" s="94"/>
      <c r="M106" s="94">
        <f>J106+L106</f>
        <v>38</v>
      </c>
      <c r="N106" s="94">
        <f>I106*J106*1.5/H106</f>
        <v>22.574257425742577</v>
      </c>
      <c r="O106" s="98">
        <v>18</v>
      </c>
      <c r="P106" s="37" t="s">
        <v>142</v>
      </c>
      <c r="Q106" s="97" t="s">
        <v>67</v>
      </c>
    </row>
    <row r="107" spans="1:17" s="1" customFormat="1">
      <c r="A107" s="6">
        <v>3</v>
      </c>
      <c r="B107" s="61" t="s">
        <v>99</v>
      </c>
      <c r="C107" s="29"/>
      <c r="D107" s="30"/>
      <c r="E107" s="37">
        <v>1998</v>
      </c>
      <c r="F107" s="98" t="s">
        <v>66</v>
      </c>
      <c r="G107" s="32" t="s">
        <v>24</v>
      </c>
      <c r="H107" s="126">
        <v>71.599999999999994</v>
      </c>
      <c r="I107" s="34">
        <v>32</v>
      </c>
      <c r="J107" s="39">
        <v>30</v>
      </c>
      <c r="K107" s="39"/>
      <c r="L107" s="94"/>
      <c r="M107" s="94">
        <f>J107+L107</f>
        <v>30</v>
      </c>
      <c r="N107" s="94">
        <f>I107*J107*1.5/H107</f>
        <v>20.11173184357542</v>
      </c>
      <c r="O107" s="39">
        <v>16</v>
      </c>
      <c r="P107" s="37" t="s">
        <v>142</v>
      </c>
      <c r="Q107" s="127" t="s">
        <v>67</v>
      </c>
    </row>
    <row r="108" spans="1:17" s="1" customFormat="1" ht="15.75" thickBot="1">
      <c r="A108" s="6">
        <v>4</v>
      </c>
      <c r="B108" s="61" t="s">
        <v>117</v>
      </c>
      <c r="C108" s="29"/>
      <c r="D108" s="30"/>
      <c r="E108" s="37">
        <v>1997</v>
      </c>
      <c r="F108" s="98" t="s">
        <v>55</v>
      </c>
      <c r="G108" s="32" t="s">
        <v>24</v>
      </c>
      <c r="H108" s="126">
        <v>59.2</v>
      </c>
      <c r="I108" s="34">
        <v>16</v>
      </c>
      <c r="J108" s="39">
        <v>84</v>
      </c>
      <c r="K108" s="39"/>
      <c r="L108" s="94"/>
      <c r="M108" s="94">
        <f>J108+L108</f>
        <v>84</v>
      </c>
      <c r="N108" s="94">
        <f>I108*J108*0.6/H108</f>
        <v>13.621621621621621</v>
      </c>
      <c r="O108" s="39">
        <v>15</v>
      </c>
      <c r="P108" s="37" t="s">
        <v>140</v>
      </c>
      <c r="Q108" s="127" t="s">
        <v>67</v>
      </c>
    </row>
    <row r="109" spans="1:17" s="1" customFormat="1" ht="15.75" thickBot="1">
      <c r="A109" s="170" t="s">
        <v>13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2"/>
    </row>
    <row r="110" spans="1:17" s="1" customFormat="1" ht="15.75" thickBot="1">
      <c r="A110" s="167" t="s">
        <v>40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9"/>
    </row>
    <row r="111" spans="1:17" s="1" customFormat="1">
      <c r="A111" s="64">
        <v>1</v>
      </c>
      <c r="B111" s="28" t="s">
        <v>126</v>
      </c>
      <c r="C111" s="69"/>
      <c r="D111" s="110"/>
      <c r="E111" s="11">
        <v>2002</v>
      </c>
      <c r="F111" s="24" t="s">
        <v>85</v>
      </c>
      <c r="G111" s="21" t="s">
        <v>23</v>
      </c>
      <c r="H111" s="111">
        <v>60.2</v>
      </c>
      <c r="I111" s="112">
        <v>12</v>
      </c>
      <c r="J111" s="24"/>
      <c r="K111" s="24">
        <v>177</v>
      </c>
      <c r="L111" s="94"/>
      <c r="M111" s="94"/>
      <c r="N111" s="94">
        <f>0.2*K111</f>
        <v>35.4</v>
      </c>
      <c r="O111" s="24">
        <v>20</v>
      </c>
      <c r="P111" s="12" t="s">
        <v>140</v>
      </c>
      <c r="Q111" s="100" t="s">
        <v>127</v>
      </c>
    </row>
    <row r="112" spans="1:17" s="1" customFormat="1">
      <c r="A112" s="71">
        <v>2</v>
      </c>
      <c r="B112" s="23" t="s">
        <v>88</v>
      </c>
      <c r="C112" s="23"/>
      <c r="D112" s="10"/>
      <c r="E112" s="11">
        <v>2002</v>
      </c>
      <c r="F112" s="24" t="s">
        <v>55</v>
      </c>
      <c r="G112" s="21" t="s">
        <v>62</v>
      </c>
      <c r="H112" s="25">
        <v>52</v>
      </c>
      <c r="I112" s="26">
        <v>12</v>
      </c>
      <c r="J112" s="7"/>
      <c r="K112" s="7">
        <v>112</v>
      </c>
      <c r="L112" s="7"/>
      <c r="M112" s="7"/>
      <c r="N112" s="7">
        <f>0.2*K112</f>
        <v>22.400000000000002</v>
      </c>
      <c r="O112" s="7">
        <v>18</v>
      </c>
      <c r="P112" s="12" t="s">
        <v>140</v>
      </c>
      <c r="Q112" s="27" t="s">
        <v>63</v>
      </c>
    </row>
    <row r="113" spans="1:17" s="1" customFormat="1">
      <c r="A113" s="70">
        <v>3</v>
      </c>
      <c r="B113" s="23" t="s">
        <v>68</v>
      </c>
      <c r="C113" s="23"/>
      <c r="D113" s="10"/>
      <c r="E113" s="11">
        <v>2006</v>
      </c>
      <c r="F113" s="24" t="s">
        <v>69</v>
      </c>
      <c r="G113" s="21" t="s">
        <v>25</v>
      </c>
      <c r="H113" s="25">
        <v>51.3</v>
      </c>
      <c r="I113" s="26">
        <v>8</v>
      </c>
      <c r="J113" s="7"/>
      <c r="K113" s="7">
        <v>171</v>
      </c>
      <c r="L113" s="7"/>
      <c r="M113" s="7"/>
      <c r="N113" s="7">
        <f>0.13*K113</f>
        <v>22.23</v>
      </c>
      <c r="O113" s="7">
        <v>16</v>
      </c>
      <c r="P113" s="12" t="s">
        <v>85</v>
      </c>
      <c r="Q113" s="27" t="s">
        <v>70</v>
      </c>
    </row>
    <row r="114" spans="1:17" s="1" customFormat="1" ht="15.75" thickBot="1">
      <c r="A114" s="90">
        <v>4</v>
      </c>
      <c r="B114" s="23" t="s">
        <v>114</v>
      </c>
      <c r="C114" s="23"/>
      <c r="D114" s="10"/>
      <c r="E114" s="11">
        <v>2005</v>
      </c>
      <c r="F114" s="24" t="s">
        <v>55</v>
      </c>
      <c r="G114" s="21" t="s">
        <v>25</v>
      </c>
      <c r="H114" s="25">
        <v>41.3</v>
      </c>
      <c r="I114" s="26">
        <v>4</v>
      </c>
      <c r="J114" s="7"/>
      <c r="K114" s="7">
        <v>175</v>
      </c>
      <c r="L114" s="7"/>
      <c r="M114" s="7"/>
      <c r="N114" s="7">
        <f>0.03*K114</f>
        <v>5.25</v>
      </c>
      <c r="O114" s="7">
        <v>15</v>
      </c>
      <c r="P114" s="12" t="s">
        <v>142</v>
      </c>
      <c r="Q114" s="27" t="s">
        <v>70</v>
      </c>
    </row>
    <row r="115" spans="1:17" s="1" customFormat="1" ht="15.75" thickBot="1">
      <c r="A115" s="167" t="s">
        <v>41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9"/>
    </row>
    <row r="116" spans="1:17" s="1" customFormat="1">
      <c r="A116" s="64">
        <v>1</v>
      </c>
      <c r="B116" s="73" t="s">
        <v>100</v>
      </c>
      <c r="C116" s="73"/>
      <c r="D116" s="75"/>
      <c r="E116" s="77">
        <v>1999</v>
      </c>
      <c r="F116" s="78" t="s">
        <v>101</v>
      </c>
      <c r="G116" s="62" t="s">
        <v>25</v>
      </c>
      <c r="H116" s="80">
        <v>64</v>
      </c>
      <c r="I116" s="82">
        <v>16</v>
      </c>
      <c r="J116" s="77"/>
      <c r="K116" s="77">
        <v>200</v>
      </c>
      <c r="L116" s="43"/>
      <c r="M116" s="43"/>
      <c r="N116" s="7">
        <f>0.5*K116</f>
        <v>100</v>
      </c>
      <c r="O116" s="77">
        <v>20</v>
      </c>
      <c r="P116" s="63">
        <v>1</v>
      </c>
      <c r="Q116" s="83" t="s">
        <v>70</v>
      </c>
    </row>
    <row r="117" spans="1:17" s="1" customFormat="1" ht="15.75" thickBot="1">
      <c r="A117" s="6">
        <v>2</v>
      </c>
      <c r="B117" s="52" t="s">
        <v>113</v>
      </c>
      <c r="C117" s="53"/>
      <c r="D117" s="54"/>
      <c r="E117" s="55">
        <v>2000</v>
      </c>
      <c r="F117" s="36" t="s">
        <v>55</v>
      </c>
      <c r="G117" s="32" t="s">
        <v>107</v>
      </c>
      <c r="H117" s="56">
        <v>74.2</v>
      </c>
      <c r="I117" s="57">
        <v>8</v>
      </c>
      <c r="J117" s="58"/>
      <c r="K117" s="58">
        <v>123</v>
      </c>
      <c r="L117" s="36"/>
      <c r="M117" s="7"/>
      <c r="N117" s="7">
        <f>0.13*K117</f>
        <v>15.99</v>
      </c>
      <c r="O117" s="58">
        <v>18</v>
      </c>
      <c r="P117" s="37" t="s">
        <v>141</v>
      </c>
      <c r="Q117" s="13" t="s">
        <v>108</v>
      </c>
    </row>
    <row r="118" spans="1:17" s="1" customFormat="1" ht="15.75" thickBot="1">
      <c r="A118" s="167" t="s">
        <v>46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9"/>
    </row>
    <row r="119" spans="1:17" s="1" customFormat="1">
      <c r="A119" s="64">
        <v>1</v>
      </c>
      <c r="B119" s="23" t="s">
        <v>86</v>
      </c>
      <c r="C119" s="51"/>
      <c r="D119" s="10"/>
      <c r="E119" s="11">
        <v>1997</v>
      </c>
      <c r="F119" s="24" t="s">
        <v>66</v>
      </c>
      <c r="G119" s="21" t="s">
        <v>25</v>
      </c>
      <c r="H119" s="25">
        <v>56.1</v>
      </c>
      <c r="I119" s="26">
        <v>16</v>
      </c>
      <c r="J119" s="7"/>
      <c r="K119" s="7">
        <v>181</v>
      </c>
      <c r="L119" s="7"/>
      <c r="M119" s="7"/>
      <c r="N119" s="7">
        <f>0.5*K119</f>
        <v>90.5</v>
      </c>
      <c r="O119" s="7">
        <v>20</v>
      </c>
      <c r="P119" s="12">
        <v>1</v>
      </c>
      <c r="Q119" s="27" t="s">
        <v>70</v>
      </c>
    </row>
    <row r="120" spans="1:17" s="1" customFormat="1">
      <c r="A120" s="71">
        <v>2</v>
      </c>
      <c r="B120" s="23" t="s">
        <v>90</v>
      </c>
      <c r="C120" s="23"/>
      <c r="D120" s="10"/>
      <c r="E120" s="11">
        <v>1996</v>
      </c>
      <c r="F120" s="24">
        <v>3</v>
      </c>
      <c r="G120" s="21" t="s">
        <v>25</v>
      </c>
      <c r="H120" s="25">
        <v>61.6</v>
      </c>
      <c r="I120" s="26">
        <v>16</v>
      </c>
      <c r="J120" s="7"/>
      <c r="K120" s="7">
        <v>113</v>
      </c>
      <c r="L120" s="7"/>
      <c r="M120" s="7"/>
      <c r="N120" s="7">
        <f>0.5*K120</f>
        <v>56.5</v>
      </c>
      <c r="O120" s="7">
        <v>18</v>
      </c>
      <c r="P120" s="12" t="s">
        <v>139</v>
      </c>
      <c r="Q120" s="27" t="s">
        <v>80</v>
      </c>
    </row>
    <row r="121" spans="1:17" s="1" customFormat="1" ht="15.75" thickBot="1">
      <c r="A121" s="198">
        <v>3</v>
      </c>
      <c r="B121" s="199" t="s">
        <v>81</v>
      </c>
      <c r="C121" s="199"/>
      <c r="D121" s="200"/>
      <c r="E121" s="201">
        <v>1998</v>
      </c>
      <c r="F121" s="202" t="s">
        <v>66</v>
      </c>
      <c r="G121" s="89" t="s">
        <v>25</v>
      </c>
      <c r="H121" s="203">
        <v>72.2</v>
      </c>
      <c r="I121" s="204">
        <v>16</v>
      </c>
      <c r="J121" s="88"/>
      <c r="K121" s="88">
        <v>86</v>
      </c>
      <c r="L121" s="88"/>
      <c r="M121" s="88"/>
      <c r="N121" s="88">
        <f>0.5*K121</f>
        <v>43</v>
      </c>
      <c r="O121" s="88">
        <v>16</v>
      </c>
      <c r="P121" s="205">
        <v>2</v>
      </c>
      <c r="Q121" s="206" t="s">
        <v>70</v>
      </c>
    </row>
    <row r="122" spans="1:17">
      <c r="A122" s="2"/>
      <c r="B122" s="15"/>
      <c r="C122" s="15"/>
      <c r="D122" s="16"/>
      <c r="E122" s="17"/>
      <c r="F122" s="8"/>
      <c r="G122" s="18"/>
      <c r="H122" s="19"/>
      <c r="I122" s="19"/>
      <c r="J122" s="8"/>
      <c r="K122" s="8"/>
      <c r="L122" s="8"/>
      <c r="M122" s="8"/>
      <c r="N122" s="8"/>
      <c r="O122" s="8"/>
      <c r="P122" s="20"/>
      <c r="Q122" s="15"/>
    </row>
    <row r="123" spans="1:17">
      <c r="A123" s="163" t="s">
        <v>26</v>
      </c>
      <c r="B123" s="163"/>
      <c r="C123" s="163"/>
      <c r="D123" s="163"/>
      <c r="E123" s="163"/>
      <c r="F123" s="42"/>
      <c r="G123" s="166" t="s">
        <v>169</v>
      </c>
      <c r="H123" s="166"/>
      <c r="I123" s="166"/>
      <c r="J123" s="166"/>
      <c r="K123" s="165"/>
      <c r="L123" s="165"/>
      <c r="M123" s="165"/>
      <c r="N123" s="165"/>
      <c r="O123" s="165"/>
      <c r="P123" s="165"/>
      <c r="Q123" s="165"/>
    </row>
    <row r="124" spans="1:17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>
      <c r="A125" s="163" t="s">
        <v>174</v>
      </c>
      <c r="B125" s="163"/>
      <c r="C125" s="163"/>
      <c r="D125" s="163"/>
      <c r="E125" s="163"/>
      <c r="F125" s="42"/>
      <c r="G125" s="166" t="s">
        <v>179</v>
      </c>
      <c r="H125" s="166"/>
      <c r="I125" s="166"/>
      <c r="J125" s="166"/>
      <c r="K125" s="165"/>
      <c r="L125" s="165"/>
      <c r="M125" s="165"/>
      <c r="N125" s="165"/>
      <c r="O125" s="165"/>
      <c r="P125" s="165"/>
      <c r="Q125" s="165"/>
    </row>
    <row r="126" spans="1:17" ht="30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>
      <c r="A127" s="164" t="s">
        <v>177</v>
      </c>
      <c r="B127" s="164"/>
      <c r="C127" s="164"/>
      <c r="D127" s="164"/>
      <c r="E127" s="164"/>
      <c r="F127" s="164"/>
      <c r="G127" s="164"/>
      <c r="H127" s="164"/>
      <c r="I127" s="164" t="s">
        <v>178</v>
      </c>
      <c r="J127" s="164"/>
      <c r="K127" s="164"/>
      <c r="L127" s="164"/>
      <c r="M127" s="164"/>
      <c r="N127" s="164"/>
      <c r="O127" s="164"/>
      <c r="P127" s="164"/>
      <c r="Q127" s="164"/>
    </row>
    <row r="128" spans="1:17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</sheetData>
  <sortState ref="B96:Q99">
    <sortCondition descending="1" ref="N96:N99"/>
  </sortState>
  <mergeCells count="61">
    <mergeCell ref="E8:N8"/>
    <mergeCell ref="A127:H127"/>
    <mergeCell ref="I127:Q127"/>
    <mergeCell ref="G123:Q123"/>
    <mergeCell ref="G125:Q125"/>
    <mergeCell ref="A104:Q104"/>
    <mergeCell ref="A118:Q118"/>
    <mergeCell ref="A115:Q115"/>
    <mergeCell ref="A110:Q110"/>
    <mergeCell ref="A109:Q109"/>
    <mergeCell ref="A88:Q88"/>
    <mergeCell ref="A35:Q35"/>
    <mergeCell ref="A32:Q32"/>
    <mergeCell ref="A125:E125"/>
    <mergeCell ref="A123:E123"/>
    <mergeCell ref="A45:Q45"/>
    <mergeCell ref="A58:Q58"/>
    <mergeCell ref="A69:Q69"/>
    <mergeCell ref="A80:Q80"/>
    <mergeCell ref="A72:Q72"/>
    <mergeCell ref="A75:Q75"/>
    <mergeCell ref="A79:Q79"/>
    <mergeCell ref="A85:Q85"/>
    <mergeCell ref="A102:Q102"/>
    <mergeCell ref="A93:Q93"/>
    <mergeCell ref="D6:P6"/>
    <mergeCell ref="E7:O7"/>
    <mergeCell ref="A92:Q92"/>
    <mergeCell ref="N10:N11"/>
    <mergeCell ref="A13:Q13"/>
    <mergeCell ref="A12:Q12"/>
    <mergeCell ref="H10:H11"/>
    <mergeCell ref="Q10:Q11"/>
    <mergeCell ref="E10:E11"/>
    <mergeCell ref="F10:F11"/>
    <mergeCell ref="A40:Q40"/>
    <mergeCell ref="A50:Q50"/>
    <mergeCell ref="A55:Q55"/>
    <mergeCell ref="A62:Q62"/>
    <mergeCell ref="A67:Q67"/>
    <mergeCell ref="A1:Q1"/>
    <mergeCell ref="A2:Q2"/>
    <mergeCell ref="A3:Q3"/>
    <mergeCell ref="A4:Q4"/>
    <mergeCell ref="B5:Q5"/>
    <mergeCell ref="A77:Q77"/>
    <mergeCell ref="A7:D7"/>
    <mergeCell ref="B10:D11"/>
    <mergeCell ref="G10:G11"/>
    <mergeCell ref="J10:J11"/>
    <mergeCell ref="P7:Q7"/>
    <mergeCell ref="O8:Q8"/>
    <mergeCell ref="A28:Q28"/>
    <mergeCell ref="O10:O11"/>
    <mergeCell ref="K10:L10"/>
    <mergeCell ref="I10:I11"/>
    <mergeCell ref="A21:Q21"/>
    <mergeCell ref="P10:P11"/>
    <mergeCell ref="M10:M11"/>
    <mergeCell ref="A10:A11"/>
    <mergeCell ref="A8:C8"/>
  </mergeCells>
  <printOptions horizontalCentered="1"/>
  <pageMargins left="0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tabSelected="1" topLeftCell="B1" workbookViewId="0">
      <selection activeCell="Z19" sqref="Z19"/>
    </sheetView>
  </sheetViews>
  <sheetFormatPr defaultRowHeight="18.75"/>
  <cols>
    <col min="1" max="1" width="9.140625" style="113" hidden="1" customWidth="1"/>
    <col min="2" max="2" width="12" style="113" customWidth="1"/>
    <col min="3" max="3" width="39.140625" style="113" customWidth="1"/>
    <col min="4" max="4" width="19.28515625" style="113" customWidth="1"/>
    <col min="5" max="5" width="16.140625" style="113" customWidth="1"/>
    <col min="6" max="6" width="15.85546875" style="113" customWidth="1"/>
    <col min="7" max="7" width="16.140625" style="113" customWidth="1"/>
    <col min="8" max="8" width="25.42578125" style="113" hidden="1" customWidth="1"/>
    <col min="9" max="21" width="9.140625" style="113" hidden="1" customWidth="1"/>
    <col min="22" max="16384" width="9.140625" style="113"/>
  </cols>
  <sheetData>
    <row r="1" spans="2:22">
      <c r="B1" s="173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2:22">
      <c r="B2" s="173" t="s">
        <v>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2:22">
      <c r="B3" s="173" t="s">
        <v>2</v>
      </c>
      <c r="C3" s="173"/>
      <c r="D3" s="173"/>
      <c r="E3" s="173"/>
      <c r="F3" s="173"/>
      <c r="G3" s="173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2:22">
      <c r="B4" s="121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2:22">
      <c r="B5" s="175" t="s">
        <v>43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>
      <c r="B6" s="121"/>
      <c r="C6" s="175" t="s">
        <v>146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</row>
    <row r="7" spans="2:22">
      <c r="B7" s="121"/>
      <c r="C7" s="175" t="s">
        <v>155</v>
      </c>
      <c r="D7" s="173"/>
      <c r="E7" s="173"/>
      <c r="F7" s="173"/>
      <c r="G7" s="173"/>
      <c r="H7" s="173"/>
      <c r="I7" s="123"/>
      <c r="J7" s="123"/>
      <c r="K7" s="175" t="s">
        <v>147</v>
      </c>
      <c r="L7" s="175"/>
      <c r="M7" s="175"/>
      <c r="N7" s="175"/>
      <c r="O7" s="175"/>
      <c r="P7" s="175"/>
      <c r="Q7" s="123"/>
      <c r="R7" s="123"/>
      <c r="S7" s="175" t="s">
        <v>148</v>
      </c>
      <c r="T7" s="175"/>
      <c r="U7" s="175"/>
    </row>
    <row r="8" spans="2:22" ht="19.5" thickBot="1">
      <c r="B8" s="121"/>
      <c r="C8" s="175" t="s">
        <v>4</v>
      </c>
      <c r="D8" s="175"/>
      <c r="E8" s="175"/>
      <c r="F8" s="175"/>
      <c r="G8" s="175"/>
      <c r="H8" s="175"/>
      <c r="I8" s="175" t="s">
        <v>149</v>
      </c>
      <c r="J8" s="175"/>
      <c r="K8" s="175"/>
      <c r="L8" s="175" t="s">
        <v>150</v>
      </c>
      <c r="M8" s="175"/>
      <c r="N8" s="175"/>
      <c r="O8" s="178" t="s">
        <v>151</v>
      </c>
      <c r="P8" s="178"/>
      <c r="Q8" s="178"/>
      <c r="R8" s="178"/>
      <c r="S8" s="178" t="s">
        <v>152</v>
      </c>
      <c r="T8" s="178"/>
      <c r="U8" s="178"/>
    </row>
    <row r="9" spans="2:22">
      <c r="B9" s="180" t="s">
        <v>6</v>
      </c>
      <c r="C9" s="181" t="s">
        <v>10</v>
      </c>
      <c r="D9" s="182" t="s">
        <v>153</v>
      </c>
      <c r="E9" s="182" t="s">
        <v>154</v>
      </c>
      <c r="F9" s="182" t="s">
        <v>145</v>
      </c>
      <c r="G9" s="182" t="s">
        <v>18</v>
      </c>
      <c r="H9" s="114" t="s">
        <v>145</v>
      </c>
    </row>
    <row r="10" spans="2:22" ht="19.5" thickBot="1">
      <c r="B10" s="183"/>
      <c r="C10" s="184"/>
      <c r="D10" s="185" t="s">
        <v>144</v>
      </c>
      <c r="E10" s="185" t="s">
        <v>144</v>
      </c>
      <c r="F10" s="185" t="s">
        <v>144</v>
      </c>
      <c r="G10" s="185" t="s">
        <v>144</v>
      </c>
      <c r="H10" s="115" t="s">
        <v>144</v>
      </c>
    </row>
    <row r="11" spans="2:22">
      <c r="B11" s="186">
        <v>1</v>
      </c>
      <c r="C11" s="187" t="s">
        <v>175</v>
      </c>
      <c r="D11" s="188" t="s">
        <v>164</v>
      </c>
      <c r="E11" s="188" t="s">
        <v>164</v>
      </c>
      <c r="F11" s="188">
        <v>20</v>
      </c>
      <c r="G11" s="188">
        <v>140</v>
      </c>
      <c r="H11" s="116">
        <v>20</v>
      </c>
    </row>
    <row r="12" spans="2:22">
      <c r="B12" s="189">
        <v>2</v>
      </c>
      <c r="C12" s="190" t="s">
        <v>24</v>
      </c>
      <c r="D12" s="191">
        <v>16</v>
      </c>
      <c r="E12" s="191" t="s">
        <v>164</v>
      </c>
      <c r="F12" s="191">
        <v>0</v>
      </c>
      <c r="G12" s="191">
        <v>76</v>
      </c>
      <c r="H12" s="118"/>
    </row>
    <row r="13" spans="2:22" ht="19.5" thickBot="1">
      <c r="B13" s="189">
        <v>3</v>
      </c>
      <c r="C13" s="192" t="s">
        <v>62</v>
      </c>
      <c r="D13" s="191" t="s">
        <v>165</v>
      </c>
      <c r="E13" s="191">
        <v>0</v>
      </c>
      <c r="F13" s="191">
        <v>18</v>
      </c>
      <c r="G13" s="191">
        <v>76</v>
      </c>
      <c r="H13" s="119" t="s">
        <v>142</v>
      </c>
    </row>
    <row r="14" spans="2:22">
      <c r="B14" s="193">
        <v>3</v>
      </c>
      <c r="C14" s="192" t="s">
        <v>23</v>
      </c>
      <c r="D14" s="194" t="s">
        <v>171</v>
      </c>
      <c r="E14" s="194">
        <v>0</v>
      </c>
      <c r="F14" s="194">
        <v>20</v>
      </c>
      <c r="G14" s="194">
        <v>76</v>
      </c>
      <c r="H14" s="117"/>
    </row>
    <row r="15" spans="2:22">
      <c r="B15" s="193">
        <v>4</v>
      </c>
      <c r="C15" s="192" t="s">
        <v>107</v>
      </c>
      <c r="D15" s="191" t="s">
        <v>171</v>
      </c>
      <c r="E15" s="191">
        <v>0</v>
      </c>
      <c r="F15" s="191">
        <v>18</v>
      </c>
      <c r="G15" s="191">
        <v>74</v>
      </c>
      <c r="H15" s="117">
        <v>18</v>
      </c>
    </row>
    <row r="16" spans="2:22">
      <c r="B16" s="193">
        <v>5</v>
      </c>
      <c r="C16" s="192" t="s">
        <v>122</v>
      </c>
      <c r="D16" s="194" t="s">
        <v>164</v>
      </c>
      <c r="E16" s="194">
        <v>0</v>
      </c>
      <c r="F16" s="194">
        <v>0</v>
      </c>
      <c r="G16" s="194">
        <v>60</v>
      </c>
      <c r="H16" s="117" t="s">
        <v>142</v>
      </c>
    </row>
    <row r="17" spans="2:14" ht="19.5" thickBot="1">
      <c r="B17" s="207">
        <v>6</v>
      </c>
      <c r="C17" s="195" t="s">
        <v>56</v>
      </c>
      <c r="D17" s="196" t="s">
        <v>165</v>
      </c>
      <c r="E17" s="196">
        <v>0</v>
      </c>
      <c r="F17" s="196">
        <v>0</v>
      </c>
      <c r="G17" s="196">
        <v>58</v>
      </c>
      <c r="H17" s="117"/>
    </row>
    <row r="19" spans="2:14">
      <c r="B19" s="177" t="s">
        <v>170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2:14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sortState ref="C11:G17">
    <sortCondition descending="1" ref="G11:G17"/>
  </sortState>
  <mergeCells count="15">
    <mergeCell ref="B19:N19"/>
    <mergeCell ref="B3:G3"/>
    <mergeCell ref="B2:U2"/>
    <mergeCell ref="B5:V5"/>
    <mergeCell ref="C8:H8"/>
    <mergeCell ref="I8:K8"/>
    <mergeCell ref="L8:N8"/>
    <mergeCell ref="O8:R8"/>
    <mergeCell ref="S8:U8"/>
    <mergeCell ref="B9:B10"/>
    <mergeCell ref="B1:U1"/>
    <mergeCell ref="C6:U6"/>
    <mergeCell ref="C7:H7"/>
    <mergeCell ref="K7:P7"/>
    <mergeCell ref="S7:U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ДВ,ДЦ,Р</vt:lpstr>
      <vt:lpstr>Командный зачет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2017-10-24T07:49:19Z</cp:lastPrinted>
  <dcterms:created xsi:type="dcterms:W3CDTF">2017-02-20T14:54:52Z</dcterms:created>
  <dcterms:modified xsi:type="dcterms:W3CDTF">2017-10-24T07:50:23Z</dcterms:modified>
</cp:coreProperties>
</file>